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Questa_cartella_di_lavoro" defaultThemeVersion="124226"/>
  <workbookProtection workbookAlgorithmName="SHA-512" workbookHashValue="+x5pablW6c9GdtZWSR8RC41EKv7aVIsjQYTmkEQHK5UkEuo74iBmqLxkDkUA1svrVUVvNwVnOt0TzDqAxQ86Sw==" workbookSaltValue="kncehpms0a4JIXW1y5c0Yw==" workbookSpinCount="100000" lockStructure="1"/>
  <bookViews>
    <workbookView xWindow="-21720" yWindow="-120" windowWidth="20730" windowHeight="11760" tabRatio="785"/>
  </bookViews>
  <sheets>
    <sheet name="Start" sheetId="1" r:id="rId1"/>
    <sheet name="DECRETO" sheetId="78" r:id="rId2"/>
    <sheet name="SCHEDE " sheetId="40" r:id="rId3"/>
    <sheet name="RIEPILOGO" sheetId="63" r:id="rId4"/>
    <sheet name="1998-99" sheetId="41" r:id="rId5"/>
    <sheet name="1999-00" sheetId="55" r:id="rId6"/>
    <sheet name="2000-01" sheetId="56" r:id="rId7"/>
    <sheet name="2001-02" sheetId="57" r:id="rId8"/>
    <sheet name="2002-03" sheetId="58" r:id="rId9"/>
    <sheet name="2003-04" sheetId="77" r:id="rId10"/>
    <sheet name="2004-05" sheetId="59" r:id="rId11"/>
    <sheet name="2005-06" sheetId="60" r:id="rId12"/>
    <sheet name="2008-09" sheetId="53" r:id="rId13"/>
    <sheet name="2016-17" sheetId="61" r:id="rId14"/>
    <sheet name="2017-18" sheetId="68" r:id="rId15"/>
    <sheet name="2018-19" sheetId="69" r:id="rId16"/>
    <sheet name="2019-20" sheetId="70" r:id="rId17"/>
    <sheet name="2020-21" sheetId="62" r:id="rId18"/>
    <sheet name="A14" sheetId="71" r:id="rId19"/>
    <sheet name="A15" sheetId="72" r:id="rId20"/>
    <sheet name="A16" sheetId="73" r:id="rId21"/>
    <sheet name="A17" sheetId="74" r:id="rId22"/>
    <sheet name="A18" sheetId="75" r:id="rId23"/>
    <sheet name="A19" sheetId="76" r:id="rId24"/>
  </sheets>
  <externalReferences>
    <externalReference r:id="rId25"/>
  </externalReferences>
  <definedNames>
    <definedName name="A.S." localSheetId="7">'2001-02'!$A$1:$AC$39</definedName>
    <definedName name="ANNO" localSheetId="4">'1998-99'!$A$1:$AC$39</definedName>
    <definedName name="Anno_1" localSheetId="4">'1998-99'!$C$1</definedName>
    <definedName name="Anno_1" localSheetId="5">'1999-00'!$C$1</definedName>
    <definedName name="Anno_1" localSheetId="6">'2000-01'!$C$1</definedName>
    <definedName name="Anno_1" localSheetId="7">'2001-02'!$C$1</definedName>
    <definedName name="Anno_1" localSheetId="8">'2002-03'!$C$1</definedName>
    <definedName name="Anno_1" localSheetId="9">'2003-04'!$C$1</definedName>
    <definedName name="Anno_1" localSheetId="10">'2004-05'!$C$1</definedName>
    <definedName name="Anno_1" localSheetId="11">'2005-06'!$C$1</definedName>
    <definedName name="Anno_1" localSheetId="12">'2008-09'!$C$1</definedName>
    <definedName name="Anno_1" localSheetId="13">'2016-17'!$C$1</definedName>
    <definedName name="Anno_1" localSheetId="14">'2017-18'!$C$1</definedName>
    <definedName name="Anno_1" localSheetId="15">'2018-19'!$C$1</definedName>
    <definedName name="Anno_1" localSheetId="16">'2019-20'!$C$1</definedName>
    <definedName name="Anno_1" localSheetId="17">'2020-21'!$C$1</definedName>
    <definedName name="Anno_1" localSheetId="18">'A14'!$C$1</definedName>
    <definedName name="Anno_1" localSheetId="19">'A15'!$C$1</definedName>
    <definedName name="Anno_1" localSheetId="20">'A16'!$C$1</definedName>
    <definedName name="Anno_1" localSheetId="21">'A17'!$C$1</definedName>
    <definedName name="Anno_1" localSheetId="22">'A18'!$C$1</definedName>
    <definedName name="Anno_1" localSheetId="23">'A19'!$C$1</definedName>
    <definedName name="_xlnm.Print_Area" localSheetId="4">'1998-99'!$A$1:$AC$39</definedName>
    <definedName name="_xlnm.Print_Area" localSheetId="5">'1999-00'!$A$1:$AC$39</definedName>
    <definedName name="_xlnm.Print_Area" localSheetId="6">'2000-01'!$A$1:$AC$39</definedName>
    <definedName name="_xlnm.Print_Area" localSheetId="7">'2001-02'!$A$1:$AC$39</definedName>
    <definedName name="_xlnm.Print_Area" localSheetId="8">'2002-03'!$A$1:$AC$39</definedName>
    <definedName name="_xlnm.Print_Area" localSheetId="9">'2003-04'!$A$1:$AC$39</definedName>
    <definedName name="_xlnm.Print_Area" localSheetId="10">'2004-05'!$A$1:$AC$39</definedName>
    <definedName name="_xlnm.Print_Area" localSheetId="11">'2005-06'!$A$1:$AC$39</definedName>
    <definedName name="_xlnm.Print_Area" localSheetId="12">'2008-09'!$A$1:$AC$39</definedName>
    <definedName name="_xlnm.Print_Area" localSheetId="13">'2016-17'!$A$1:$AC$39</definedName>
    <definedName name="_xlnm.Print_Area" localSheetId="14">'2017-18'!$A$1:$AC$39</definedName>
    <definedName name="_xlnm.Print_Area" localSheetId="15">'2018-19'!$A$1:$AC$39</definedName>
    <definedName name="_xlnm.Print_Area" localSheetId="16">'2019-20'!$A$1:$AC$39</definedName>
    <definedName name="_xlnm.Print_Area" localSheetId="17">'2020-21'!$A$1:$AC$39</definedName>
    <definedName name="_xlnm.Print_Area" localSheetId="18">'A14'!$A$1:$AC$39</definedName>
    <definedName name="_xlnm.Print_Area" localSheetId="19">'A15'!$A$1:$AC$39</definedName>
    <definedName name="_xlnm.Print_Area" localSheetId="20">'A16'!$A$1:$AC$39</definedName>
    <definedName name="_xlnm.Print_Area" localSheetId="21">'A17'!$A$1:$AC$39</definedName>
    <definedName name="_xlnm.Print_Area" localSheetId="22">'A18'!$A$1:$AC$39</definedName>
    <definedName name="_xlnm.Print_Area" localSheetId="23">'A19'!$A$1:$AC$39</definedName>
    <definedName name="_xlnm.Print_Area" localSheetId="1">DECRETO!$A$1:$K$45</definedName>
    <definedName name="_xlnm.Print_Area" localSheetId="3">RIEPILOGO!$A$1:$S$26</definedName>
    <definedName name="_xlnm.Print_Area" localSheetId="0">Start!#REF!</definedName>
    <definedName name="C.d.C">#REF!</definedName>
    <definedName name="CLASSE_DI_CONCORSOSCHEDA">#REF!</definedName>
    <definedName name="data_1" localSheetId="4">'1998-99'!$D$2</definedName>
    <definedName name="data_1" localSheetId="5">'1999-00'!$D$2</definedName>
    <definedName name="data_1" localSheetId="6">'2000-01'!$D$2</definedName>
    <definedName name="data_1" localSheetId="7">'2001-02'!$D$2</definedName>
    <definedName name="data_1" localSheetId="8">'2002-03'!$D$2</definedName>
    <definedName name="data_1" localSheetId="9">'2003-04'!$D$2</definedName>
    <definedName name="data_1" localSheetId="10">'2004-05'!$D$2</definedName>
    <definedName name="data_1" localSheetId="11">'2005-06'!$D$2</definedName>
    <definedName name="data_1" localSheetId="12">'2008-09'!$D$2</definedName>
    <definedName name="data_1" localSheetId="13">'2016-17'!$D$2</definedName>
    <definedName name="data_1" localSheetId="14">'2017-18'!$D$2</definedName>
    <definedName name="data_1" localSheetId="15">'2018-19'!$D$2</definedName>
    <definedName name="data_1" localSheetId="16">'2019-20'!$D$2</definedName>
    <definedName name="data_1" localSheetId="17">'2020-21'!$D$2</definedName>
    <definedName name="data_1" localSheetId="18">'A14'!$D$2</definedName>
    <definedName name="data_1" localSheetId="19">'A15'!$D$2</definedName>
    <definedName name="data_1" localSheetId="20">'A16'!$D$2</definedName>
    <definedName name="data_1" localSheetId="21">'A17'!$D$2</definedName>
    <definedName name="data_1" localSheetId="22">'A18'!$D$2</definedName>
    <definedName name="data_1" localSheetId="23">'A19'!$D$2</definedName>
    <definedName name="data_2" localSheetId="4">'1998-99'!$E$2</definedName>
    <definedName name="data_2" localSheetId="5">'1999-00'!$E$2</definedName>
    <definedName name="data_2" localSheetId="6">'2000-01'!$E$2</definedName>
    <definedName name="data_2" localSheetId="7">'2001-02'!$E$2</definedName>
    <definedName name="data_2" localSheetId="8">'2002-03'!$E$2</definedName>
    <definedName name="data_2" localSheetId="9">'2003-04'!$E$2</definedName>
    <definedName name="data_2" localSheetId="10">'2004-05'!$E$2</definedName>
    <definedName name="data_2" localSheetId="11">'2005-06'!$E$2</definedName>
    <definedName name="data_2" localSheetId="12">'2008-09'!$E$2</definedName>
    <definedName name="data_2" localSheetId="13">'2016-17'!$E$2</definedName>
    <definedName name="data_2" localSheetId="14">'2017-18'!$E$2</definedName>
    <definedName name="data_2" localSheetId="15">'2018-19'!$E$2</definedName>
    <definedName name="data_2" localSheetId="16">'2019-20'!$E$2</definedName>
    <definedName name="data_2" localSheetId="17">'2020-21'!$E$2</definedName>
    <definedName name="data_2" localSheetId="18">'A14'!$E$2</definedName>
    <definedName name="data_2" localSheetId="19">'A15'!$E$2</definedName>
    <definedName name="data_2" localSheetId="20">'A16'!$E$2</definedName>
    <definedName name="data_2" localSheetId="21">'A17'!$E$2</definedName>
    <definedName name="data_2" localSheetId="22">'A18'!$E$2</definedName>
    <definedName name="data_2" localSheetId="23">'A19'!$E$2</definedName>
    <definedName name="RIEPILOGO">RIEPILOGO!$A$1:$S$26</definedName>
    <definedName name="SCHEDA" localSheetId="2">'SCHEDE '!#REF!</definedName>
    <definedName name="SCHEDA">#REF!</definedName>
    <definedName name="SCHEDA_AA" localSheetId="2">'SCHEDE '!$A$1:$F$23</definedName>
    <definedName name="SCHEDA_AT" localSheetId="2">'SCHEDE '!$U$1:$Z$21</definedName>
    <definedName name="SCHEDA_CS" localSheetId="2">'SCHEDE '!$K$1:$P$31</definedName>
    <definedName name="SERVIZI" localSheetId="2">'SCHEDE '!#REF!</definedName>
    <definedName name="SERVIZI">#REF!</definedName>
    <definedName name="SERVIZI.1">#REF!</definedName>
    <definedName name="SERVIZI_ass_amm" localSheetId="4">'1998-99'!#REF!</definedName>
    <definedName name="SERVIZI_ASSAMM" localSheetId="4">'1998-99'!$A$1:$AB$41</definedName>
    <definedName name="SERVIZI1" localSheetId="2">'SCHEDE '!#REF!</definedName>
    <definedName name="SERVIZI1">#REF!</definedName>
    <definedName name="STAMPA" localSheetId="4">'1998-99'!$A$1:$AC$39</definedName>
    <definedName name="STAMPA" localSheetId="5">'1999-00'!$A$1:$AC$39</definedName>
    <definedName name="STAMPA" localSheetId="7">'2001-02'!$A$1:$AC$31</definedName>
    <definedName name="STAMPA" localSheetId="8">'2002-03'!$A$1:$AC$39</definedName>
    <definedName name="STAMPA" localSheetId="9">'2003-04'!$A$1:$AC$39</definedName>
    <definedName name="STAMPA" localSheetId="10">'2004-05'!$A$1:$AC$39</definedName>
    <definedName name="STAMPA" localSheetId="11">'2005-06'!$A$1:$AC$39</definedName>
    <definedName name="STAMPA" localSheetId="12">'2008-09'!$A$1:$AC$39</definedName>
    <definedName name="STAMPA" localSheetId="13">'2016-17'!$A$1:$AC$39</definedName>
    <definedName name="STAMPA" localSheetId="14">'2017-18'!$A$1:$AC$39</definedName>
    <definedName name="STAMPA" localSheetId="15">'2018-19'!$A$1:$AC$39</definedName>
    <definedName name="STAMPA" localSheetId="16">'2019-20'!$A$1:$AC$39</definedName>
    <definedName name="STAMPA" localSheetId="17">'2020-21'!$A$1:$AC$39</definedName>
    <definedName name="STAMPA" localSheetId="18">'A14'!$A$1:$AC$39</definedName>
    <definedName name="STAMPA" localSheetId="19">'A15'!$A$1:$AC$39</definedName>
    <definedName name="STAMPA" localSheetId="20">'A16'!$A$1:$AC$39</definedName>
    <definedName name="STAMPA" localSheetId="21">'A17'!$A$1:$AC$39</definedName>
    <definedName name="STAMPA" localSheetId="22">'A18'!$A$1:$AC$39</definedName>
    <definedName name="STAMPA" localSheetId="23">'A19'!$A$1:$AC$39</definedName>
    <definedName name="STAMPA1" localSheetId="7">'2001-02'!$A$1:$AC$39</definedName>
    <definedName name="TOTALE__PUNTI" localSheetId="4">'1998-99'!#REF!</definedName>
    <definedName name="versione" localSheetId="0">Start!$X$14</definedName>
    <definedName name="VERSIONE">Start!#REF!</definedName>
    <definedName name="VERSIONEFILE">[1]DECRETO!$L$7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78" l="1"/>
  <c r="V2" i="40"/>
  <c r="L2" i="40"/>
  <c r="B2" i="40"/>
  <c r="J15" i="78"/>
  <c r="E24" i="78"/>
  <c r="D19" i="78"/>
  <c r="F38" i="78"/>
  <c r="F36" i="78"/>
  <c r="F37" i="78"/>
  <c r="H19" i="78"/>
  <c r="B26" i="63"/>
  <c r="N7" i="78"/>
  <c r="G25" i="40"/>
  <c r="E29" i="78"/>
  <c r="M6" i="59"/>
  <c r="J38" i="78"/>
  <c r="J37" i="78"/>
  <c r="J36" i="78"/>
  <c r="C38" i="78"/>
  <c r="D38" i="78"/>
  <c r="E38" i="78"/>
  <c r="C37" i="78"/>
  <c r="E37" i="78"/>
  <c r="C36" i="78"/>
  <c r="E36" i="78"/>
  <c r="B38" i="78"/>
  <c r="B37" i="78"/>
  <c r="B36" i="78"/>
  <c r="A38" i="78"/>
  <c r="A37" i="78"/>
  <c r="A36" i="78"/>
  <c r="U23" i="40"/>
  <c r="K22" i="40"/>
  <c r="Z21" i="40"/>
  <c r="H29" i="78"/>
  <c r="F29" i="78"/>
  <c r="D29" i="78"/>
  <c r="A29" i="78"/>
  <c r="C24" i="78"/>
  <c r="J23" i="78"/>
  <c r="H23" i="78"/>
  <c r="C23" i="78"/>
  <c r="I19" i="78"/>
  <c r="H17" i="78"/>
  <c r="R6" i="59"/>
  <c r="S6" i="59"/>
  <c r="T6" i="59"/>
  <c r="U6" i="59"/>
  <c r="V6" i="59"/>
  <c r="W6" i="59"/>
  <c r="X6" i="59"/>
  <c r="N6" i="59"/>
  <c r="O6" i="59"/>
  <c r="Y6" i="59"/>
  <c r="Q6" i="59"/>
  <c r="P6" i="59"/>
  <c r="R7" i="40"/>
  <c r="R6" i="40"/>
  <c r="AA12" i="40"/>
  <c r="AA11" i="40"/>
  <c r="AA10" i="40"/>
  <c r="AA9" i="40"/>
  <c r="AA8" i="40"/>
  <c r="AA7" i="40"/>
  <c r="AA5" i="40"/>
  <c r="G14" i="40"/>
  <c r="G13" i="40"/>
  <c r="G12" i="40"/>
  <c r="G11" i="40"/>
  <c r="G10" i="40"/>
  <c r="G9" i="40"/>
  <c r="G8" i="40"/>
  <c r="G7" i="40"/>
  <c r="M38" i="77"/>
  <c r="R38" i="77"/>
  <c r="M37" i="77"/>
  <c r="R37" i="77"/>
  <c r="M36" i="77"/>
  <c r="M35" i="77"/>
  <c r="R35" i="77"/>
  <c r="N35" i="77"/>
  <c r="M34" i="77"/>
  <c r="M30" i="77"/>
  <c r="M29" i="77"/>
  <c r="R29" i="77"/>
  <c r="M28" i="77"/>
  <c r="R28" i="77"/>
  <c r="M27" i="77"/>
  <c r="R27" i="77"/>
  <c r="M26" i="77"/>
  <c r="M22" i="77"/>
  <c r="R22" i="77"/>
  <c r="M21" i="77"/>
  <c r="R21" i="77"/>
  <c r="M20" i="77"/>
  <c r="M19" i="77"/>
  <c r="R19" i="77"/>
  <c r="N19" i="77"/>
  <c r="M18" i="77"/>
  <c r="M38" i="76"/>
  <c r="R38" i="76"/>
  <c r="M37" i="76"/>
  <c r="R37" i="76"/>
  <c r="M36" i="76"/>
  <c r="M35" i="76"/>
  <c r="R35" i="76"/>
  <c r="S35" i="76"/>
  <c r="T35" i="76"/>
  <c r="M34" i="76"/>
  <c r="M30" i="76"/>
  <c r="R30" i="76"/>
  <c r="M29" i="76"/>
  <c r="R29" i="76"/>
  <c r="S29" i="76"/>
  <c r="T29" i="76"/>
  <c r="M28" i="76"/>
  <c r="R28" i="76"/>
  <c r="M27" i="76"/>
  <c r="R27" i="76"/>
  <c r="M26" i="76"/>
  <c r="M22" i="76"/>
  <c r="R22" i="76"/>
  <c r="M21" i="76"/>
  <c r="R21" i="76"/>
  <c r="M20" i="76"/>
  <c r="M19" i="76"/>
  <c r="R19" i="76"/>
  <c r="N19" i="76"/>
  <c r="M18" i="76"/>
  <c r="M38" i="75"/>
  <c r="R38" i="75"/>
  <c r="N38" i="75"/>
  <c r="M37" i="75"/>
  <c r="R37" i="75"/>
  <c r="M36" i="75"/>
  <c r="R36" i="75"/>
  <c r="M35" i="75"/>
  <c r="R35" i="75"/>
  <c r="S35" i="75"/>
  <c r="T35" i="75"/>
  <c r="M34" i="75"/>
  <c r="M30" i="75"/>
  <c r="R30" i="75"/>
  <c r="M29" i="75"/>
  <c r="R29" i="75"/>
  <c r="S29" i="75"/>
  <c r="T29" i="75"/>
  <c r="M28" i="75"/>
  <c r="R28" i="75"/>
  <c r="N28" i="75"/>
  <c r="M27" i="75"/>
  <c r="R27" i="75"/>
  <c r="M26" i="75"/>
  <c r="M22" i="75"/>
  <c r="R22" i="75"/>
  <c r="N22" i="75"/>
  <c r="M21" i="75"/>
  <c r="R21" i="75"/>
  <c r="M20" i="75"/>
  <c r="M19" i="75"/>
  <c r="R19" i="75"/>
  <c r="N19" i="75"/>
  <c r="M18" i="75"/>
  <c r="M38" i="74"/>
  <c r="R38" i="74"/>
  <c r="N38" i="74"/>
  <c r="M37" i="74"/>
  <c r="M36" i="74"/>
  <c r="R36" i="74"/>
  <c r="M35" i="74"/>
  <c r="M34" i="74"/>
  <c r="M30" i="74"/>
  <c r="R30" i="74"/>
  <c r="M29" i="74"/>
  <c r="R29" i="74"/>
  <c r="S29" i="74"/>
  <c r="T29" i="74"/>
  <c r="M28" i="74"/>
  <c r="R28" i="74"/>
  <c r="N28" i="74"/>
  <c r="M27" i="74"/>
  <c r="R27" i="74"/>
  <c r="M26" i="74"/>
  <c r="R26" i="74"/>
  <c r="S26" i="74"/>
  <c r="T26" i="74"/>
  <c r="M22" i="74"/>
  <c r="R22" i="74"/>
  <c r="N22" i="74"/>
  <c r="M21" i="74"/>
  <c r="R21" i="74"/>
  <c r="M20" i="74"/>
  <c r="R20" i="74"/>
  <c r="S20" i="74"/>
  <c r="T20" i="74"/>
  <c r="M19" i="74"/>
  <c r="R19" i="74"/>
  <c r="M18" i="74"/>
  <c r="M38" i="73"/>
  <c r="R38" i="73"/>
  <c r="M37" i="73"/>
  <c r="R37" i="73"/>
  <c r="M36" i="73"/>
  <c r="R36" i="73"/>
  <c r="M35" i="73"/>
  <c r="R35" i="73"/>
  <c r="N35" i="73"/>
  <c r="M34" i="73"/>
  <c r="M30" i="73"/>
  <c r="R30" i="73"/>
  <c r="M29" i="73"/>
  <c r="R29" i="73"/>
  <c r="S29" i="73"/>
  <c r="T29" i="73"/>
  <c r="M28" i="73"/>
  <c r="R28" i="73"/>
  <c r="M27" i="73"/>
  <c r="R27" i="73"/>
  <c r="S27" i="73"/>
  <c r="T27" i="73"/>
  <c r="M26" i="73"/>
  <c r="M31" i="73"/>
  <c r="M22" i="73"/>
  <c r="R22" i="73"/>
  <c r="M21" i="73"/>
  <c r="R21" i="73"/>
  <c r="M20" i="73"/>
  <c r="M19" i="73"/>
  <c r="R19" i="73"/>
  <c r="S19" i="73"/>
  <c r="T19" i="73"/>
  <c r="M18" i="73"/>
  <c r="M38" i="72"/>
  <c r="R38" i="72"/>
  <c r="M37" i="72"/>
  <c r="R37" i="72"/>
  <c r="M36" i="72"/>
  <c r="R36" i="72"/>
  <c r="M35" i="72"/>
  <c r="R35" i="72"/>
  <c r="M34" i="72"/>
  <c r="M30" i="72"/>
  <c r="M29" i="72"/>
  <c r="R29" i="72"/>
  <c r="S29" i="72"/>
  <c r="T29" i="72"/>
  <c r="M28" i="72"/>
  <c r="R28" i="72"/>
  <c r="M27" i="72"/>
  <c r="R27" i="72"/>
  <c r="S27" i="72"/>
  <c r="T27" i="72"/>
  <c r="M26" i="72"/>
  <c r="M22" i="72"/>
  <c r="R22" i="72"/>
  <c r="M21" i="72"/>
  <c r="R21" i="72"/>
  <c r="S21" i="72"/>
  <c r="T21" i="72"/>
  <c r="M20" i="72"/>
  <c r="M19" i="72"/>
  <c r="R19" i="72"/>
  <c r="N19" i="72"/>
  <c r="M18" i="72"/>
  <c r="M38" i="71"/>
  <c r="R38" i="71"/>
  <c r="M37" i="71"/>
  <c r="R37" i="71"/>
  <c r="S37" i="71"/>
  <c r="T37" i="71"/>
  <c r="M36" i="71"/>
  <c r="M35" i="71"/>
  <c r="R35" i="71"/>
  <c r="N35" i="71"/>
  <c r="M34" i="71"/>
  <c r="M30" i="71"/>
  <c r="M29" i="71"/>
  <c r="R29" i="71"/>
  <c r="M28" i="71"/>
  <c r="R28" i="71"/>
  <c r="M27" i="71"/>
  <c r="R27" i="71"/>
  <c r="M26" i="71"/>
  <c r="M22" i="71"/>
  <c r="R22" i="71"/>
  <c r="M21" i="71"/>
  <c r="R21" i="71"/>
  <c r="M20" i="71"/>
  <c r="M19" i="71"/>
  <c r="R19" i="71"/>
  <c r="N19" i="71"/>
  <c r="M18" i="71"/>
  <c r="M38" i="62"/>
  <c r="R38" i="62"/>
  <c r="M37" i="62"/>
  <c r="R37" i="62"/>
  <c r="M35" i="62"/>
  <c r="R35" i="62"/>
  <c r="M34" i="62"/>
  <c r="M30" i="62"/>
  <c r="R30" i="62"/>
  <c r="M29" i="62"/>
  <c r="R29" i="62"/>
  <c r="S29" i="62"/>
  <c r="T29" i="62"/>
  <c r="M27" i="62"/>
  <c r="R27" i="62"/>
  <c r="S27" i="62"/>
  <c r="T27" i="62"/>
  <c r="M22" i="62"/>
  <c r="R22" i="62"/>
  <c r="M21" i="62"/>
  <c r="R21" i="62"/>
  <c r="M19" i="62"/>
  <c r="R19" i="62"/>
  <c r="S19" i="62"/>
  <c r="T19" i="62"/>
  <c r="M38" i="70"/>
  <c r="R38" i="70"/>
  <c r="M37" i="70"/>
  <c r="R37" i="70"/>
  <c r="M35" i="70"/>
  <c r="R35" i="70"/>
  <c r="M34" i="70"/>
  <c r="M30" i="70"/>
  <c r="M29" i="70"/>
  <c r="R29" i="70"/>
  <c r="S29" i="70"/>
  <c r="T29" i="70"/>
  <c r="M27" i="70"/>
  <c r="R27" i="70"/>
  <c r="S27" i="70"/>
  <c r="T27" i="70"/>
  <c r="M22" i="70"/>
  <c r="R22" i="70"/>
  <c r="M21" i="70"/>
  <c r="M19" i="70"/>
  <c r="R19" i="70"/>
  <c r="N19" i="70"/>
  <c r="M38" i="69"/>
  <c r="R38" i="69"/>
  <c r="M37" i="69"/>
  <c r="R37" i="69"/>
  <c r="M35" i="69"/>
  <c r="R35" i="69"/>
  <c r="N35" i="69"/>
  <c r="M34" i="69"/>
  <c r="M30" i="69"/>
  <c r="M29" i="69"/>
  <c r="R29" i="69"/>
  <c r="M27" i="69"/>
  <c r="R27" i="69"/>
  <c r="M26" i="69"/>
  <c r="M22" i="69"/>
  <c r="R22" i="69"/>
  <c r="M21" i="69"/>
  <c r="R21" i="69"/>
  <c r="S21" i="69"/>
  <c r="T21" i="69"/>
  <c r="M20" i="69"/>
  <c r="M19" i="69"/>
  <c r="R19" i="69"/>
  <c r="S19" i="69"/>
  <c r="T19" i="69"/>
  <c r="M38" i="68"/>
  <c r="R38" i="68"/>
  <c r="M37" i="68"/>
  <c r="R37" i="68"/>
  <c r="M35" i="68"/>
  <c r="R35" i="68"/>
  <c r="S35" i="68"/>
  <c r="T35" i="68"/>
  <c r="M30" i="68"/>
  <c r="R30" i="68"/>
  <c r="M29" i="68"/>
  <c r="R29" i="68"/>
  <c r="M27" i="68"/>
  <c r="R27" i="68"/>
  <c r="M26" i="68"/>
  <c r="M22" i="68"/>
  <c r="R22" i="68"/>
  <c r="M21" i="68"/>
  <c r="R21" i="68"/>
  <c r="M19" i="68"/>
  <c r="R19" i="68"/>
  <c r="M38" i="61"/>
  <c r="R38" i="61"/>
  <c r="M37" i="61"/>
  <c r="R37" i="61"/>
  <c r="M35" i="61"/>
  <c r="R35" i="61"/>
  <c r="S35" i="61"/>
  <c r="T35" i="61"/>
  <c r="M30" i="61"/>
  <c r="R30" i="61"/>
  <c r="M29" i="61"/>
  <c r="R29" i="61"/>
  <c r="M27" i="61"/>
  <c r="R27" i="61"/>
  <c r="M26" i="61"/>
  <c r="M22" i="61"/>
  <c r="R22" i="61"/>
  <c r="M21" i="61"/>
  <c r="R21" i="61"/>
  <c r="M19" i="61"/>
  <c r="R19" i="61"/>
  <c r="M35" i="53"/>
  <c r="R35" i="53"/>
  <c r="M27" i="53"/>
  <c r="R27" i="53"/>
  <c r="M26" i="53"/>
  <c r="M19" i="53"/>
  <c r="R19" i="53"/>
  <c r="M18" i="53"/>
  <c r="M35" i="60"/>
  <c r="R35" i="60"/>
  <c r="S35" i="60"/>
  <c r="T35" i="60"/>
  <c r="M34" i="60"/>
  <c r="M27" i="60"/>
  <c r="M26" i="60"/>
  <c r="R26" i="60"/>
  <c r="S26" i="60"/>
  <c r="T26" i="60"/>
  <c r="M19" i="60"/>
  <c r="R19" i="60"/>
  <c r="M18" i="60"/>
  <c r="M38" i="59"/>
  <c r="R38" i="59"/>
  <c r="M37" i="59"/>
  <c r="R37" i="59"/>
  <c r="M35" i="59"/>
  <c r="R35" i="59"/>
  <c r="N35" i="59"/>
  <c r="M34" i="59"/>
  <c r="M30" i="59"/>
  <c r="M29" i="59"/>
  <c r="R29" i="59"/>
  <c r="M27" i="59"/>
  <c r="R27" i="59"/>
  <c r="M26" i="59"/>
  <c r="M22" i="59"/>
  <c r="R22" i="59"/>
  <c r="M21" i="59"/>
  <c r="M19" i="59"/>
  <c r="R19" i="59"/>
  <c r="M18" i="59"/>
  <c r="M36" i="58"/>
  <c r="R36" i="58"/>
  <c r="M35" i="58"/>
  <c r="R35" i="58"/>
  <c r="N35" i="58"/>
  <c r="M34" i="58"/>
  <c r="M28" i="58"/>
  <c r="R28" i="58"/>
  <c r="M27" i="58"/>
  <c r="M26" i="58"/>
  <c r="M20" i="58"/>
  <c r="M19" i="58"/>
  <c r="R19" i="58"/>
  <c r="M18" i="58"/>
  <c r="M35" i="57"/>
  <c r="M34" i="57"/>
  <c r="M27" i="57"/>
  <c r="R27" i="57"/>
  <c r="M26" i="57"/>
  <c r="M19" i="57"/>
  <c r="R19" i="57"/>
  <c r="M18" i="57"/>
  <c r="M35" i="56"/>
  <c r="R35" i="56"/>
  <c r="N35" i="56"/>
  <c r="M34" i="56"/>
  <c r="M27" i="56"/>
  <c r="R27" i="56"/>
  <c r="S27" i="56"/>
  <c r="T27" i="56"/>
  <c r="M26" i="56"/>
  <c r="M19" i="56"/>
  <c r="R19" i="56"/>
  <c r="M18" i="56"/>
  <c r="M35" i="55"/>
  <c r="R35" i="55"/>
  <c r="N35" i="55"/>
  <c r="M34" i="55"/>
  <c r="M27" i="55"/>
  <c r="R27" i="55"/>
  <c r="M26" i="55"/>
  <c r="M19" i="55"/>
  <c r="M18" i="55"/>
  <c r="M18" i="41"/>
  <c r="M23" i="77"/>
  <c r="M23" i="71"/>
  <c r="M31" i="71"/>
  <c r="S28" i="74"/>
  <c r="T28" i="74"/>
  <c r="M39" i="77"/>
  <c r="M23" i="76"/>
  <c r="S21" i="71"/>
  <c r="T21" i="71"/>
  <c r="N21" i="71"/>
  <c r="S21" i="77"/>
  <c r="T21" i="77"/>
  <c r="N21" i="77"/>
  <c r="S29" i="71"/>
  <c r="T29" i="71"/>
  <c r="U29" i="71"/>
  <c r="V29" i="71"/>
  <c r="N29" i="71"/>
  <c r="S35" i="72"/>
  <c r="T35" i="72"/>
  <c r="N35" i="72"/>
  <c r="S19" i="74"/>
  <c r="T19" i="74"/>
  <c r="N19" i="74"/>
  <c r="S29" i="77"/>
  <c r="T29" i="77"/>
  <c r="N29" i="77"/>
  <c r="S27" i="71"/>
  <c r="T27" i="71"/>
  <c r="N27" i="71"/>
  <c r="S27" i="77"/>
  <c r="T27" i="77"/>
  <c r="N27" i="77"/>
  <c r="N27" i="72"/>
  <c r="N29" i="72"/>
  <c r="N19" i="73"/>
  <c r="M23" i="74"/>
  <c r="R23" i="74"/>
  <c r="U20" i="74"/>
  <c r="U27" i="71"/>
  <c r="M39" i="71"/>
  <c r="U37" i="71"/>
  <c r="M23" i="72"/>
  <c r="U21" i="72"/>
  <c r="M23" i="73"/>
  <c r="M39" i="73"/>
  <c r="R35" i="74"/>
  <c r="S35" i="74"/>
  <c r="T35" i="74"/>
  <c r="U35" i="74"/>
  <c r="S22" i="75"/>
  <c r="T22" i="75"/>
  <c r="U22" i="75"/>
  <c r="S28" i="75"/>
  <c r="T28" i="75"/>
  <c r="M39" i="75"/>
  <c r="M39" i="76"/>
  <c r="N37" i="71"/>
  <c r="N21" i="72"/>
  <c r="U27" i="72"/>
  <c r="U29" i="72"/>
  <c r="V29" i="72"/>
  <c r="M39" i="72"/>
  <c r="R39" i="72"/>
  <c r="N27" i="73"/>
  <c r="N29" i="73"/>
  <c r="R20" i="75"/>
  <c r="S20" i="75"/>
  <c r="T20" i="75"/>
  <c r="U20" i="75"/>
  <c r="V20" i="75"/>
  <c r="M31" i="75"/>
  <c r="R31" i="75"/>
  <c r="U35" i="75"/>
  <c r="V35" i="75"/>
  <c r="N29" i="76"/>
  <c r="S35" i="62"/>
  <c r="T35" i="62"/>
  <c r="U35" i="62"/>
  <c r="N35" i="62"/>
  <c r="S21" i="62"/>
  <c r="T21" i="62"/>
  <c r="U21" i="62"/>
  <c r="N21" i="62"/>
  <c r="U29" i="62"/>
  <c r="N27" i="62"/>
  <c r="N29" i="62"/>
  <c r="S27" i="69"/>
  <c r="T27" i="69"/>
  <c r="U27" i="69"/>
  <c r="N27" i="69"/>
  <c r="S29" i="69"/>
  <c r="T29" i="69"/>
  <c r="U29" i="69"/>
  <c r="N29" i="69"/>
  <c r="N21" i="69"/>
  <c r="S35" i="70"/>
  <c r="T35" i="70"/>
  <c r="N35" i="70"/>
  <c r="U27" i="70"/>
  <c r="V27" i="70"/>
  <c r="U29" i="70"/>
  <c r="V29" i="70"/>
  <c r="R21" i="70"/>
  <c r="N27" i="70"/>
  <c r="N29" i="70"/>
  <c r="S21" i="68"/>
  <c r="T21" i="68"/>
  <c r="U21" i="68"/>
  <c r="N21" i="68"/>
  <c r="S19" i="68"/>
  <c r="T19" i="68"/>
  <c r="U19" i="68"/>
  <c r="N19" i="68"/>
  <c r="S27" i="68"/>
  <c r="T27" i="68"/>
  <c r="U27" i="68"/>
  <c r="N27" i="68"/>
  <c r="S29" i="68"/>
  <c r="T29" i="68"/>
  <c r="N29" i="68"/>
  <c r="S27" i="61"/>
  <c r="T27" i="61"/>
  <c r="U27" i="61"/>
  <c r="N27" i="61"/>
  <c r="S19" i="61"/>
  <c r="T19" i="61"/>
  <c r="U19" i="61"/>
  <c r="N19" i="61"/>
  <c r="S21" i="61"/>
  <c r="T21" i="61"/>
  <c r="U21" i="61"/>
  <c r="N21" i="61"/>
  <c r="S29" i="61"/>
  <c r="T29" i="61"/>
  <c r="U29" i="61"/>
  <c r="N29" i="61"/>
  <c r="S19" i="53"/>
  <c r="T19" i="53"/>
  <c r="U19" i="53"/>
  <c r="V19" i="53"/>
  <c r="N19" i="53"/>
  <c r="S27" i="53"/>
  <c r="T27" i="53"/>
  <c r="U27" i="53"/>
  <c r="N27" i="53"/>
  <c r="S35" i="53"/>
  <c r="T35" i="53"/>
  <c r="N35" i="53"/>
  <c r="S19" i="60"/>
  <c r="T19" i="60"/>
  <c r="U19" i="60"/>
  <c r="N19" i="60"/>
  <c r="U35" i="60"/>
  <c r="V35" i="60"/>
  <c r="W35" i="60"/>
  <c r="X35" i="60"/>
  <c r="P35" i="60"/>
  <c r="S27" i="59"/>
  <c r="T27" i="59"/>
  <c r="U27" i="59"/>
  <c r="N27" i="59"/>
  <c r="S29" i="59"/>
  <c r="T29" i="59"/>
  <c r="N29" i="59"/>
  <c r="S19" i="59"/>
  <c r="T19" i="59"/>
  <c r="U19" i="59"/>
  <c r="N19" i="59"/>
  <c r="R21" i="59"/>
  <c r="S19" i="58"/>
  <c r="T19" i="58"/>
  <c r="U19" i="58"/>
  <c r="N19" i="58"/>
  <c r="R27" i="58"/>
  <c r="S19" i="57"/>
  <c r="T19" i="57"/>
  <c r="N19" i="57"/>
  <c r="R35" i="57"/>
  <c r="S19" i="56"/>
  <c r="T19" i="56"/>
  <c r="U19" i="56"/>
  <c r="N19" i="56"/>
  <c r="N27" i="56"/>
  <c r="S27" i="55"/>
  <c r="T27" i="55"/>
  <c r="U27" i="55"/>
  <c r="N27" i="55"/>
  <c r="R19" i="55"/>
  <c r="N22" i="77"/>
  <c r="S22" i="77"/>
  <c r="T22" i="77"/>
  <c r="U22" i="77"/>
  <c r="R23" i="77"/>
  <c r="U21" i="77"/>
  <c r="N28" i="77"/>
  <c r="S28" i="77"/>
  <c r="T28" i="77"/>
  <c r="U28" i="77"/>
  <c r="U27" i="77"/>
  <c r="U29" i="77"/>
  <c r="R39" i="77"/>
  <c r="S37" i="77"/>
  <c r="T37" i="77"/>
  <c r="U37" i="77"/>
  <c r="N37" i="77"/>
  <c r="N38" i="77"/>
  <c r="S38" i="77"/>
  <c r="T38" i="77"/>
  <c r="S19" i="77"/>
  <c r="T19" i="77"/>
  <c r="R20" i="77"/>
  <c r="R26" i="77"/>
  <c r="R30" i="77"/>
  <c r="M31" i="77"/>
  <c r="S35" i="77"/>
  <c r="T35" i="77"/>
  <c r="R36" i="77"/>
  <c r="R18" i="77"/>
  <c r="R34" i="77"/>
  <c r="R23" i="76"/>
  <c r="N28" i="76"/>
  <c r="S28" i="76"/>
  <c r="T28" i="76"/>
  <c r="U28" i="76"/>
  <c r="N22" i="76"/>
  <c r="S22" i="76"/>
  <c r="T22" i="76"/>
  <c r="U29" i="76"/>
  <c r="R39" i="76"/>
  <c r="S37" i="76"/>
  <c r="T37" i="76"/>
  <c r="U37" i="76"/>
  <c r="N37" i="76"/>
  <c r="S27" i="76"/>
  <c r="T27" i="76"/>
  <c r="N27" i="76"/>
  <c r="S21" i="76"/>
  <c r="T21" i="76"/>
  <c r="U21" i="76"/>
  <c r="N21" i="76"/>
  <c r="S30" i="76"/>
  <c r="T30" i="76"/>
  <c r="U30" i="76"/>
  <c r="N30" i="76"/>
  <c r="U35" i="76"/>
  <c r="N38" i="76"/>
  <c r="S38" i="76"/>
  <c r="T38" i="76"/>
  <c r="N35" i="76"/>
  <c r="S19" i="76"/>
  <c r="T19" i="76"/>
  <c r="U19" i="76"/>
  <c r="R20" i="76"/>
  <c r="R26" i="76"/>
  <c r="M31" i="76"/>
  <c r="R36" i="76"/>
  <c r="U22" i="76"/>
  <c r="R18" i="76"/>
  <c r="R34" i="76"/>
  <c r="S36" i="75"/>
  <c r="T36" i="75"/>
  <c r="U36" i="75"/>
  <c r="N36" i="75"/>
  <c r="S37" i="75"/>
  <c r="T37" i="75"/>
  <c r="N37" i="75"/>
  <c r="S21" i="75"/>
  <c r="T21" i="75"/>
  <c r="N21" i="75"/>
  <c r="W35" i="75"/>
  <c r="X35" i="75"/>
  <c r="P35" i="75"/>
  <c r="O35" i="75"/>
  <c r="S19" i="75"/>
  <c r="T19" i="75"/>
  <c r="S27" i="75"/>
  <c r="T27" i="75"/>
  <c r="N27" i="75"/>
  <c r="U29" i="75"/>
  <c r="S30" i="75"/>
  <c r="T30" i="75"/>
  <c r="N30" i="75"/>
  <c r="N35" i="75"/>
  <c r="R39" i="75"/>
  <c r="M23" i="75"/>
  <c r="R26" i="75"/>
  <c r="N29" i="75"/>
  <c r="S38" i="75"/>
  <c r="T38" i="75"/>
  <c r="U38" i="75"/>
  <c r="U27" i="75"/>
  <c r="U37" i="75"/>
  <c r="U28" i="75"/>
  <c r="R18" i="75"/>
  <c r="R34" i="75"/>
  <c r="N23" i="74"/>
  <c r="S23" i="74"/>
  <c r="T23" i="74"/>
  <c r="V20" i="74"/>
  <c r="S27" i="74"/>
  <c r="T27" i="74"/>
  <c r="N27" i="74"/>
  <c r="S21" i="74"/>
  <c r="T21" i="74"/>
  <c r="U21" i="74"/>
  <c r="N21" i="74"/>
  <c r="M31" i="74"/>
  <c r="U26" i="74"/>
  <c r="M39" i="74"/>
  <c r="N26" i="74"/>
  <c r="U29" i="74"/>
  <c r="N30" i="74"/>
  <c r="S30" i="74"/>
  <c r="T30" i="74"/>
  <c r="N35" i="74"/>
  <c r="U23" i="74"/>
  <c r="N36" i="74"/>
  <c r="S36" i="74"/>
  <c r="T36" i="74"/>
  <c r="U19" i="74"/>
  <c r="N20" i="74"/>
  <c r="S22" i="74"/>
  <c r="T22" i="74"/>
  <c r="U22" i="74"/>
  <c r="N29" i="74"/>
  <c r="S38" i="74"/>
  <c r="T38" i="74"/>
  <c r="U38" i="74"/>
  <c r="U28" i="74"/>
  <c r="R37" i="74"/>
  <c r="R18" i="74"/>
  <c r="R34" i="74"/>
  <c r="N22" i="73"/>
  <c r="S22" i="73"/>
  <c r="T22" i="73"/>
  <c r="U22" i="73"/>
  <c r="R31" i="73"/>
  <c r="N28" i="73"/>
  <c r="S28" i="73"/>
  <c r="T28" i="73"/>
  <c r="U28" i="73"/>
  <c r="S30" i="73"/>
  <c r="T30" i="73"/>
  <c r="U30" i="73"/>
  <c r="N30" i="73"/>
  <c r="S36" i="73"/>
  <c r="T36" i="73"/>
  <c r="N36" i="73"/>
  <c r="R23" i="73"/>
  <c r="U27" i="73"/>
  <c r="U29" i="73"/>
  <c r="R39" i="73"/>
  <c r="S37" i="73"/>
  <c r="T37" i="73"/>
  <c r="N37" i="73"/>
  <c r="U19" i="73"/>
  <c r="S21" i="73"/>
  <c r="T21" i="73"/>
  <c r="N21" i="73"/>
  <c r="N38" i="73"/>
  <c r="S38" i="73"/>
  <c r="T38" i="73"/>
  <c r="U36" i="73"/>
  <c r="R20" i="73"/>
  <c r="R26" i="73"/>
  <c r="S35" i="73"/>
  <c r="T35" i="73"/>
  <c r="U37" i="73"/>
  <c r="R18" i="73"/>
  <c r="R34" i="73"/>
  <c r="V21" i="72"/>
  <c r="V27" i="72"/>
  <c r="S36" i="72"/>
  <c r="T36" i="72"/>
  <c r="N36" i="72"/>
  <c r="U35" i="72"/>
  <c r="S37" i="72"/>
  <c r="T37" i="72"/>
  <c r="N37" i="72"/>
  <c r="R23" i="72"/>
  <c r="N28" i="72"/>
  <c r="S28" i="72"/>
  <c r="T28" i="72"/>
  <c r="N22" i="72"/>
  <c r="S22" i="72"/>
  <c r="T22" i="72"/>
  <c r="U22" i="72"/>
  <c r="N38" i="72"/>
  <c r="S38" i="72"/>
  <c r="T38" i="72"/>
  <c r="S19" i="72"/>
  <c r="T19" i="72"/>
  <c r="R20" i="72"/>
  <c r="R26" i="72"/>
  <c r="R30" i="72"/>
  <c r="M31" i="72"/>
  <c r="U37" i="72"/>
  <c r="U28" i="72"/>
  <c r="U38" i="72"/>
  <c r="R18" i="72"/>
  <c r="R34" i="72"/>
  <c r="R39" i="71"/>
  <c r="V37" i="71"/>
  <c r="V27" i="71"/>
  <c r="N22" i="71"/>
  <c r="S22" i="71"/>
  <c r="T22" i="71"/>
  <c r="R23" i="71"/>
  <c r="U21" i="71"/>
  <c r="R31" i="71"/>
  <c r="N28" i="71"/>
  <c r="S28" i="71"/>
  <c r="T28" i="71"/>
  <c r="N38" i="71"/>
  <c r="S38" i="71"/>
  <c r="T38" i="71"/>
  <c r="U38" i="71"/>
  <c r="S19" i="71"/>
  <c r="T19" i="71"/>
  <c r="R20" i="71"/>
  <c r="R26" i="71"/>
  <c r="R30" i="71"/>
  <c r="S35" i="71"/>
  <c r="T35" i="71"/>
  <c r="U35" i="71"/>
  <c r="R36" i="71"/>
  <c r="R18" i="71"/>
  <c r="R34" i="71"/>
  <c r="S30" i="62"/>
  <c r="T30" i="62"/>
  <c r="U30" i="62"/>
  <c r="N30" i="62"/>
  <c r="U27" i="62"/>
  <c r="V29" i="62"/>
  <c r="S37" i="62"/>
  <c r="T37" i="62"/>
  <c r="N37" i="62"/>
  <c r="U19" i="62"/>
  <c r="N19" i="62"/>
  <c r="N22" i="62"/>
  <c r="S22" i="62"/>
  <c r="T22" i="62"/>
  <c r="N38" i="62"/>
  <c r="S38" i="62"/>
  <c r="T38" i="62"/>
  <c r="U38" i="62"/>
  <c r="R34" i="62"/>
  <c r="U35" i="70"/>
  <c r="S37" i="70"/>
  <c r="T37" i="70"/>
  <c r="U37" i="70"/>
  <c r="N37" i="70"/>
  <c r="N22" i="70"/>
  <c r="S22" i="70"/>
  <c r="T22" i="70"/>
  <c r="U22" i="70"/>
  <c r="N38" i="70"/>
  <c r="S38" i="70"/>
  <c r="T38" i="70"/>
  <c r="U38" i="70"/>
  <c r="S19" i="70"/>
  <c r="T19" i="70"/>
  <c r="R30" i="70"/>
  <c r="R34" i="70"/>
  <c r="N22" i="69"/>
  <c r="S22" i="69"/>
  <c r="T22" i="69"/>
  <c r="U22" i="69"/>
  <c r="U21" i="69"/>
  <c r="U19" i="69"/>
  <c r="S37" i="69"/>
  <c r="T37" i="69"/>
  <c r="U37" i="69"/>
  <c r="N37" i="69"/>
  <c r="N38" i="69"/>
  <c r="S38" i="69"/>
  <c r="T38" i="69"/>
  <c r="U38" i="69"/>
  <c r="N19" i="69"/>
  <c r="R20" i="69"/>
  <c r="R26" i="69"/>
  <c r="R30" i="69"/>
  <c r="S35" i="69"/>
  <c r="T35" i="69"/>
  <c r="U35" i="69"/>
  <c r="R34" i="69"/>
  <c r="N22" i="68"/>
  <c r="S22" i="68"/>
  <c r="T22" i="68"/>
  <c r="S30" i="68"/>
  <c r="T30" i="68"/>
  <c r="U30" i="68"/>
  <c r="N30" i="68"/>
  <c r="U29" i="68"/>
  <c r="S37" i="68"/>
  <c r="T37" i="68"/>
  <c r="N37" i="68"/>
  <c r="U35" i="68"/>
  <c r="N38" i="68"/>
  <c r="S38" i="68"/>
  <c r="T38" i="68"/>
  <c r="U38" i="68"/>
  <c r="N35" i="68"/>
  <c r="R26" i="68"/>
  <c r="U37" i="68"/>
  <c r="S30" i="61"/>
  <c r="T30" i="61"/>
  <c r="U30" i="61"/>
  <c r="N30" i="61"/>
  <c r="N22" i="61"/>
  <c r="S22" i="61"/>
  <c r="T22" i="61"/>
  <c r="S37" i="61"/>
  <c r="T37" i="61"/>
  <c r="U37" i="61"/>
  <c r="N37" i="61"/>
  <c r="U35" i="61"/>
  <c r="N38" i="61"/>
  <c r="S38" i="61"/>
  <c r="T38" i="61"/>
  <c r="U38" i="61"/>
  <c r="N35" i="61"/>
  <c r="R26" i="61"/>
  <c r="U35" i="53"/>
  <c r="R26" i="53"/>
  <c r="R18" i="53"/>
  <c r="R27" i="60"/>
  <c r="U26" i="60"/>
  <c r="N35" i="60"/>
  <c r="N26" i="60"/>
  <c r="R18" i="60"/>
  <c r="R34" i="60"/>
  <c r="U29" i="59"/>
  <c r="S37" i="59"/>
  <c r="T37" i="59"/>
  <c r="U37" i="59"/>
  <c r="N37" i="59"/>
  <c r="N22" i="59"/>
  <c r="S22" i="59"/>
  <c r="T22" i="59"/>
  <c r="U22" i="59"/>
  <c r="N38" i="59"/>
  <c r="S38" i="59"/>
  <c r="T38" i="59"/>
  <c r="U38" i="59"/>
  <c r="R26" i="59"/>
  <c r="R30" i="59"/>
  <c r="S35" i="59"/>
  <c r="T35" i="59"/>
  <c r="R18" i="59"/>
  <c r="R34" i="59"/>
  <c r="N28" i="58"/>
  <c r="S28" i="58"/>
  <c r="T28" i="58"/>
  <c r="U28" i="58"/>
  <c r="S36" i="58"/>
  <c r="T36" i="58"/>
  <c r="U36" i="58"/>
  <c r="N36" i="58"/>
  <c r="R20" i="58"/>
  <c r="R26" i="58"/>
  <c r="S35" i="58"/>
  <c r="T35" i="58"/>
  <c r="R18" i="58"/>
  <c r="R34" i="58"/>
  <c r="R26" i="57"/>
  <c r="S27" i="57"/>
  <c r="T27" i="57"/>
  <c r="U27" i="57"/>
  <c r="N27" i="57"/>
  <c r="U19" i="57"/>
  <c r="R18" i="57"/>
  <c r="R34" i="57"/>
  <c r="U27" i="56"/>
  <c r="R26" i="56"/>
  <c r="S35" i="56"/>
  <c r="T35" i="56"/>
  <c r="U35" i="56"/>
  <c r="R18" i="56"/>
  <c r="R34" i="56"/>
  <c r="R26" i="55"/>
  <c r="S35" i="55"/>
  <c r="T35" i="55"/>
  <c r="U35" i="55"/>
  <c r="R18" i="55"/>
  <c r="R34" i="55"/>
  <c r="A23" i="63"/>
  <c r="A22" i="63"/>
  <c r="A21" i="63"/>
  <c r="A20" i="63"/>
  <c r="A19" i="63"/>
  <c r="A18" i="63"/>
  <c r="A17" i="63"/>
  <c r="A16" i="63"/>
  <c r="F38" i="77"/>
  <c r="F30" i="77"/>
  <c r="F22" i="77"/>
  <c r="M15" i="77"/>
  <c r="R15" i="77"/>
  <c r="N15" i="77"/>
  <c r="F15" i="77"/>
  <c r="M14" i="77"/>
  <c r="R14" i="77"/>
  <c r="F14" i="77"/>
  <c r="M13" i="77"/>
  <c r="R13" i="77"/>
  <c r="N13" i="77"/>
  <c r="F13" i="77"/>
  <c r="M12" i="77"/>
  <c r="R12" i="77"/>
  <c r="F12" i="77"/>
  <c r="M11" i="77"/>
  <c r="R11" i="77"/>
  <c r="N11" i="77"/>
  <c r="F11" i="77"/>
  <c r="M10" i="77"/>
  <c r="R10" i="77"/>
  <c r="F10" i="77"/>
  <c r="M9" i="77"/>
  <c r="R9" i="77"/>
  <c r="N9" i="77"/>
  <c r="F9" i="77"/>
  <c r="M8" i="77"/>
  <c r="R8" i="77"/>
  <c r="N8" i="77"/>
  <c r="F8" i="77"/>
  <c r="M7" i="77"/>
  <c r="R7" i="77"/>
  <c r="F7" i="77"/>
  <c r="AC6" i="77"/>
  <c r="M6" i="77"/>
  <c r="R6" i="77"/>
  <c r="S6" i="77"/>
  <c r="T6" i="77"/>
  <c r="F6" i="77"/>
  <c r="A6" i="77"/>
  <c r="AF2" i="77"/>
  <c r="K1" i="77"/>
  <c r="F38" i="76"/>
  <c r="F30" i="76"/>
  <c r="F22" i="76"/>
  <c r="M15" i="76"/>
  <c r="F15" i="76"/>
  <c r="M14" i="76"/>
  <c r="R14" i="76"/>
  <c r="F14" i="76"/>
  <c r="M13" i="76"/>
  <c r="R13" i="76"/>
  <c r="F13" i="76"/>
  <c r="M12" i="76"/>
  <c r="R12" i="76"/>
  <c r="F12" i="76"/>
  <c r="M11" i="76"/>
  <c r="R11" i="76"/>
  <c r="F11" i="76"/>
  <c r="M10" i="76"/>
  <c r="R10" i="76"/>
  <c r="F10" i="76"/>
  <c r="M9" i="76"/>
  <c r="R9" i="76"/>
  <c r="F9" i="76"/>
  <c r="M8" i="76"/>
  <c r="R8" i="76"/>
  <c r="F8" i="76"/>
  <c r="M7" i="76"/>
  <c r="R7" i="76"/>
  <c r="F7" i="76"/>
  <c r="AC6" i="76"/>
  <c r="M6" i="76"/>
  <c r="F6" i="76"/>
  <c r="A6" i="76"/>
  <c r="AF2" i="76"/>
  <c r="K1" i="76"/>
  <c r="F38" i="75"/>
  <c r="F30" i="75"/>
  <c r="F22" i="75"/>
  <c r="M15" i="75"/>
  <c r="R15" i="75"/>
  <c r="N15" i="75"/>
  <c r="F15" i="75"/>
  <c r="M14" i="75"/>
  <c r="R14" i="75"/>
  <c r="F14" i="75"/>
  <c r="M13" i="75"/>
  <c r="R13" i="75"/>
  <c r="N13" i="75"/>
  <c r="F13" i="75"/>
  <c r="M12" i="75"/>
  <c r="R12" i="75"/>
  <c r="S12" i="75"/>
  <c r="T12" i="75"/>
  <c r="F12" i="75"/>
  <c r="M11" i="75"/>
  <c r="R11" i="75"/>
  <c r="F11" i="75"/>
  <c r="M10" i="75"/>
  <c r="R10" i="75"/>
  <c r="F10" i="75"/>
  <c r="M9" i="75"/>
  <c r="R9" i="75"/>
  <c r="S9" i="75"/>
  <c r="T9" i="75"/>
  <c r="F9" i="75"/>
  <c r="M8" i="75"/>
  <c r="R8" i="75"/>
  <c r="F8" i="75"/>
  <c r="M7" i="75"/>
  <c r="R7" i="75"/>
  <c r="F7" i="75"/>
  <c r="AC6" i="75"/>
  <c r="M6" i="75"/>
  <c r="F6" i="75"/>
  <c r="A6" i="75"/>
  <c r="AF2" i="75"/>
  <c r="K1" i="75"/>
  <c r="F38" i="74"/>
  <c r="F30" i="74"/>
  <c r="F22" i="74"/>
  <c r="M15" i="74"/>
  <c r="R15" i="74"/>
  <c r="S15" i="74"/>
  <c r="T15" i="74"/>
  <c r="N15" i="74"/>
  <c r="F15" i="74"/>
  <c r="M14" i="74"/>
  <c r="R14" i="74"/>
  <c r="F14" i="74"/>
  <c r="M13" i="74"/>
  <c r="R13" i="74"/>
  <c r="N13" i="74"/>
  <c r="F13" i="74"/>
  <c r="M12" i="74"/>
  <c r="R12" i="74"/>
  <c r="F12" i="74"/>
  <c r="M11" i="74"/>
  <c r="F11" i="74"/>
  <c r="M10" i="74"/>
  <c r="R10" i="74"/>
  <c r="N10" i="74"/>
  <c r="F10" i="74"/>
  <c r="M9" i="74"/>
  <c r="R9" i="74"/>
  <c r="N9" i="74"/>
  <c r="F9" i="74"/>
  <c r="M8" i="74"/>
  <c r="R8" i="74"/>
  <c r="N8" i="74"/>
  <c r="F8" i="74"/>
  <c r="M7" i="74"/>
  <c r="R7" i="74"/>
  <c r="F7" i="74"/>
  <c r="AC6" i="74"/>
  <c r="M6" i="74"/>
  <c r="F6" i="74"/>
  <c r="A6" i="74"/>
  <c r="AF2" i="74"/>
  <c r="K1" i="74"/>
  <c r="F38" i="73"/>
  <c r="F30" i="73"/>
  <c r="F22" i="73"/>
  <c r="M15" i="73"/>
  <c r="R15" i="73"/>
  <c r="N15" i="73"/>
  <c r="F15" i="73"/>
  <c r="M14" i="73"/>
  <c r="R14" i="73"/>
  <c r="F14" i="73"/>
  <c r="M13" i="73"/>
  <c r="R13" i="73"/>
  <c r="N13" i="73"/>
  <c r="F13" i="73"/>
  <c r="M12" i="73"/>
  <c r="R12" i="73"/>
  <c r="F12" i="73"/>
  <c r="M11" i="73"/>
  <c r="R11" i="73"/>
  <c r="N11" i="73"/>
  <c r="F11" i="73"/>
  <c r="M10" i="73"/>
  <c r="R10" i="73"/>
  <c r="F10" i="73"/>
  <c r="M9" i="73"/>
  <c r="R9" i="73"/>
  <c r="N9" i="73"/>
  <c r="F9" i="73"/>
  <c r="M8" i="73"/>
  <c r="R8" i="73"/>
  <c r="S8" i="73"/>
  <c r="T8" i="73"/>
  <c r="N8" i="73"/>
  <c r="F8" i="73"/>
  <c r="M7" i="73"/>
  <c r="R7" i="73"/>
  <c r="S7" i="73"/>
  <c r="T7" i="73"/>
  <c r="F7" i="73"/>
  <c r="AC6" i="73"/>
  <c r="M6" i="73"/>
  <c r="F6" i="73"/>
  <c r="A6" i="73"/>
  <c r="AF2" i="73"/>
  <c r="K1" i="73"/>
  <c r="F38" i="72"/>
  <c r="F30" i="72"/>
  <c r="F22" i="72"/>
  <c r="M15" i="72"/>
  <c r="R15" i="72"/>
  <c r="S15" i="72"/>
  <c r="T15" i="72"/>
  <c r="N15" i="72"/>
  <c r="F15" i="72"/>
  <c r="M14" i="72"/>
  <c r="R14" i="72"/>
  <c r="F14" i="72"/>
  <c r="M13" i="72"/>
  <c r="R13" i="72"/>
  <c r="N13" i="72"/>
  <c r="F13" i="72"/>
  <c r="M12" i="72"/>
  <c r="R12" i="72"/>
  <c r="F12" i="72"/>
  <c r="M11" i="72"/>
  <c r="R11" i="72"/>
  <c r="N11" i="72"/>
  <c r="F11" i="72"/>
  <c r="M10" i="72"/>
  <c r="R10" i="72"/>
  <c r="N10" i="72"/>
  <c r="F10" i="72"/>
  <c r="M9" i="72"/>
  <c r="R9" i="72"/>
  <c r="N9" i="72"/>
  <c r="F9" i="72"/>
  <c r="M8" i="72"/>
  <c r="R8" i="72"/>
  <c r="N8" i="72"/>
  <c r="F8" i="72"/>
  <c r="M7" i="72"/>
  <c r="R7" i="72"/>
  <c r="S7" i="72"/>
  <c r="T7" i="72"/>
  <c r="F7" i="72"/>
  <c r="AC6" i="72"/>
  <c r="M6" i="72"/>
  <c r="F6" i="72"/>
  <c r="A6" i="72"/>
  <c r="AF2" i="72"/>
  <c r="K1" i="72"/>
  <c r="F38" i="71"/>
  <c r="F30" i="71"/>
  <c r="F22" i="71"/>
  <c r="M15" i="71"/>
  <c r="R15" i="71"/>
  <c r="N15" i="71"/>
  <c r="F15" i="71"/>
  <c r="M14" i="71"/>
  <c r="R14" i="71"/>
  <c r="F14" i="71"/>
  <c r="M13" i="71"/>
  <c r="R13" i="71"/>
  <c r="N13" i="71"/>
  <c r="F13" i="71"/>
  <c r="M12" i="71"/>
  <c r="R12" i="71"/>
  <c r="F12" i="71"/>
  <c r="M11" i="71"/>
  <c r="R11" i="71"/>
  <c r="S11" i="71"/>
  <c r="T11" i="71"/>
  <c r="N11" i="71"/>
  <c r="F11" i="71"/>
  <c r="M10" i="71"/>
  <c r="R10" i="71"/>
  <c r="F10" i="71"/>
  <c r="M9" i="71"/>
  <c r="F9" i="71"/>
  <c r="M8" i="71"/>
  <c r="R8" i="71"/>
  <c r="N8" i="71"/>
  <c r="F8" i="71"/>
  <c r="M7" i="71"/>
  <c r="R7" i="71"/>
  <c r="S7" i="71"/>
  <c r="T7" i="71"/>
  <c r="F7" i="71"/>
  <c r="AC6" i="71"/>
  <c r="M6" i="71"/>
  <c r="R6" i="71"/>
  <c r="F6" i="71"/>
  <c r="A6" i="71"/>
  <c r="AF2" i="71"/>
  <c r="K1" i="71"/>
  <c r="M8" i="62"/>
  <c r="M9" i="62"/>
  <c r="M10" i="62"/>
  <c r="M11" i="62"/>
  <c r="M12" i="62"/>
  <c r="M13" i="62"/>
  <c r="M14" i="62"/>
  <c r="M15" i="62"/>
  <c r="M7" i="62"/>
  <c r="M6" i="62"/>
  <c r="M8" i="70"/>
  <c r="M9" i="70"/>
  <c r="M26" i="70"/>
  <c r="R26" i="70"/>
  <c r="M10" i="70"/>
  <c r="M11" i="70"/>
  <c r="M12" i="70"/>
  <c r="M13" i="70"/>
  <c r="M14" i="70"/>
  <c r="M15" i="70"/>
  <c r="M7" i="70"/>
  <c r="M6" i="70"/>
  <c r="M15" i="69"/>
  <c r="M8" i="69"/>
  <c r="M9" i="69"/>
  <c r="M10" i="69"/>
  <c r="M11" i="69"/>
  <c r="M12" i="69"/>
  <c r="M13" i="69"/>
  <c r="M14" i="69"/>
  <c r="M7" i="69"/>
  <c r="M6" i="69"/>
  <c r="M8" i="68"/>
  <c r="M9" i="68"/>
  <c r="M10" i="68"/>
  <c r="M11" i="68"/>
  <c r="M12" i="68"/>
  <c r="M13" i="68"/>
  <c r="M14" i="68"/>
  <c r="M15" i="68"/>
  <c r="M7" i="68"/>
  <c r="M6" i="68"/>
  <c r="M8" i="61"/>
  <c r="M9" i="61"/>
  <c r="M10" i="61"/>
  <c r="M11" i="61"/>
  <c r="M12" i="61"/>
  <c r="M13" i="61"/>
  <c r="M14" i="61"/>
  <c r="M15" i="61"/>
  <c r="M7" i="61"/>
  <c r="M6" i="61"/>
  <c r="M15" i="53"/>
  <c r="M8" i="53"/>
  <c r="M9" i="53"/>
  <c r="M10" i="53"/>
  <c r="M11" i="53"/>
  <c r="M12" i="53"/>
  <c r="M13" i="53"/>
  <c r="M14" i="53"/>
  <c r="M7" i="53"/>
  <c r="M6" i="53"/>
  <c r="M8" i="60"/>
  <c r="M9" i="60"/>
  <c r="M10" i="60"/>
  <c r="M11" i="60"/>
  <c r="M12" i="60"/>
  <c r="M13" i="60"/>
  <c r="M14" i="60"/>
  <c r="M15" i="60"/>
  <c r="M7" i="60"/>
  <c r="M6" i="60"/>
  <c r="M8" i="59"/>
  <c r="M9" i="59"/>
  <c r="M10" i="59"/>
  <c r="M11" i="59"/>
  <c r="M12" i="59"/>
  <c r="M13" i="59"/>
  <c r="M14" i="59"/>
  <c r="M15" i="59"/>
  <c r="M7" i="59"/>
  <c r="M8" i="58"/>
  <c r="M9" i="58"/>
  <c r="M10" i="58"/>
  <c r="M11" i="58"/>
  <c r="M12" i="58"/>
  <c r="M13" i="58"/>
  <c r="M14" i="58"/>
  <c r="M15" i="58"/>
  <c r="M7" i="58"/>
  <c r="M6" i="58"/>
  <c r="M8" i="57"/>
  <c r="M9" i="57"/>
  <c r="M10" i="57"/>
  <c r="M11" i="57"/>
  <c r="M12" i="57"/>
  <c r="M13" i="57"/>
  <c r="M14" i="57"/>
  <c r="M15" i="57"/>
  <c r="M7" i="57"/>
  <c r="M6" i="57"/>
  <c r="M8" i="56"/>
  <c r="M9" i="56"/>
  <c r="M10" i="56"/>
  <c r="M11" i="56"/>
  <c r="M12" i="56"/>
  <c r="M13" i="56"/>
  <c r="M14" i="56"/>
  <c r="M15" i="56"/>
  <c r="M7" i="56"/>
  <c r="M6" i="56"/>
  <c r="M8" i="55"/>
  <c r="M9" i="55"/>
  <c r="M10" i="55"/>
  <c r="M11" i="55"/>
  <c r="M12" i="55"/>
  <c r="M13" i="55"/>
  <c r="M14" i="55"/>
  <c r="M15" i="55"/>
  <c r="M7" i="55"/>
  <c r="M6" i="55"/>
  <c r="M7" i="41"/>
  <c r="M8" i="41"/>
  <c r="M9" i="41"/>
  <c r="M10" i="41"/>
  <c r="M11" i="41"/>
  <c r="M12" i="41"/>
  <c r="M13" i="41"/>
  <c r="M14" i="41"/>
  <c r="M15" i="41"/>
  <c r="M6" i="41"/>
  <c r="AF2" i="70"/>
  <c r="S11" i="73"/>
  <c r="T11" i="73"/>
  <c r="S9" i="74"/>
  <c r="T9" i="74"/>
  <c r="S15" i="77"/>
  <c r="T15" i="77"/>
  <c r="S8" i="77"/>
  <c r="T8" i="77"/>
  <c r="N20" i="75"/>
  <c r="M37" i="53"/>
  <c r="R37" i="53"/>
  <c r="M21" i="53"/>
  <c r="R21" i="53"/>
  <c r="M29" i="53"/>
  <c r="R29" i="53"/>
  <c r="M29" i="56"/>
  <c r="M37" i="56"/>
  <c r="R37" i="56"/>
  <c r="M21" i="56"/>
  <c r="R21" i="56"/>
  <c r="M21" i="55"/>
  <c r="R21" i="55"/>
  <c r="M29" i="55"/>
  <c r="R29" i="55"/>
  <c r="M37" i="55"/>
  <c r="R37" i="55"/>
  <c r="O35" i="60"/>
  <c r="S7" i="75"/>
  <c r="T7" i="75"/>
  <c r="N7" i="75"/>
  <c r="S11" i="75"/>
  <c r="T11" i="75"/>
  <c r="N11" i="75"/>
  <c r="S7" i="76"/>
  <c r="T7" i="76"/>
  <c r="U7" i="76"/>
  <c r="N7" i="76"/>
  <c r="N9" i="76"/>
  <c r="S9" i="76"/>
  <c r="T9" i="76"/>
  <c r="U9" i="76"/>
  <c r="V9" i="76"/>
  <c r="S11" i="76"/>
  <c r="T11" i="76"/>
  <c r="N11" i="76"/>
  <c r="N13" i="76"/>
  <c r="S13" i="76"/>
  <c r="T13" i="76"/>
  <c r="U13" i="76"/>
  <c r="V13" i="76"/>
  <c r="S6" i="71"/>
  <c r="T6" i="71"/>
  <c r="N6" i="71"/>
  <c r="V35" i="74"/>
  <c r="N7" i="71"/>
  <c r="S9" i="73"/>
  <c r="T9" i="73"/>
  <c r="S8" i="74"/>
  <c r="T8" i="74"/>
  <c r="S13" i="75"/>
  <c r="T13" i="75"/>
  <c r="U13" i="75"/>
  <c r="V13" i="75"/>
  <c r="M16" i="76"/>
  <c r="S15" i="71"/>
  <c r="T15" i="71"/>
  <c r="M16" i="72"/>
  <c r="N7" i="72"/>
  <c r="S15" i="73"/>
  <c r="T15" i="73"/>
  <c r="M16" i="74"/>
  <c r="S10" i="74"/>
  <c r="T10" i="74"/>
  <c r="N12" i="75"/>
  <c r="S11" i="77"/>
  <c r="T11" i="77"/>
  <c r="Q35" i="60"/>
  <c r="U12" i="75"/>
  <c r="U11" i="76"/>
  <c r="R15" i="76"/>
  <c r="M20" i="62"/>
  <c r="R20" i="62"/>
  <c r="M26" i="62"/>
  <c r="R26" i="62"/>
  <c r="M28" i="62"/>
  <c r="M36" i="62"/>
  <c r="M18" i="62"/>
  <c r="M18" i="70"/>
  <c r="R18" i="70"/>
  <c r="M28" i="69"/>
  <c r="M36" i="69"/>
  <c r="M18" i="69"/>
  <c r="M36" i="68"/>
  <c r="R36" i="68"/>
  <c r="M18" i="68"/>
  <c r="R18" i="68"/>
  <c r="M36" i="61"/>
  <c r="R36" i="61"/>
  <c r="N36" i="61"/>
  <c r="M18" i="61"/>
  <c r="R18" i="61"/>
  <c r="N18" i="61"/>
  <c r="M36" i="53"/>
  <c r="R36" i="53"/>
  <c r="M30" i="53"/>
  <c r="R30" i="53"/>
  <c r="S30" i="53"/>
  <c r="T30" i="53"/>
  <c r="M22" i="53"/>
  <c r="R22" i="53"/>
  <c r="M38" i="53"/>
  <c r="M22" i="60"/>
  <c r="R22" i="60"/>
  <c r="M38" i="60"/>
  <c r="R38" i="60"/>
  <c r="M30" i="60"/>
  <c r="R30" i="60"/>
  <c r="M30" i="58"/>
  <c r="R30" i="58"/>
  <c r="M38" i="58"/>
  <c r="R38" i="58"/>
  <c r="M22" i="58"/>
  <c r="M38" i="57"/>
  <c r="R38" i="57"/>
  <c r="M22" i="57"/>
  <c r="R22" i="57"/>
  <c r="M30" i="57"/>
  <c r="R30" i="57"/>
  <c r="M38" i="56"/>
  <c r="R38" i="56"/>
  <c r="M30" i="56"/>
  <c r="R30" i="56"/>
  <c r="N30" i="56"/>
  <c r="M22" i="56"/>
  <c r="R22" i="56"/>
  <c r="M38" i="55"/>
  <c r="R38" i="55"/>
  <c r="M30" i="55"/>
  <c r="R30" i="55"/>
  <c r="M22" i="55"/>
  <c r="R22" i="55"/>
  <c r="M36" i="57"/>
  <c r="R36" i="57"/>
  <c r="M28" i="57"/>
  <c r="M20" i="57"/>
  <c r="R20" i="57"/>
  <c r="S20" i="57"/>
  <c r="T20" i="57"/>
  <c r="U20" i="57"/>
  <c r="V20" i="57"/>
  <c r="W20" i="57"/>
  <c r="X20" i="57"/>
  <c r="M20" i="70"/>
  <c r="M36" i="70"/>
  <c r="M28" i="70"/>
  <c r="S21" i="70"/>
  <c r="T21" i="70"/>
  <c r="U21" i="70"/>
  <c r="V21" i="70"/>
  <c r="W21" i="70"/>
  <c r="X21" i="70"/>
  <c r="N21" i="70"/>
  <c r="M36" i="60"/>
  <c r="R36" i="60"/>
  <c r="M28" i="60"/>
  <c r="M20" i="60"/>
  <c r="R20" i="60"/>
  <c r="S20" i="60"/>
  <c r="T20" i="60"/>
  <c r="U20" i="60"/>
  <c r="V20" i="60"/>
  <c r="W20" i="60"/>
  <c r="X20" i="60"/>
  <c r="M28" i="68"/>
  <c r="M34" i="68"/>
  <c r="M20" i="68"/>
  <c r="M28" i="61"/>
  <c r="M34" i="61"/>
  <c r="M20" i="61"/>
  <c r="M34" i="53"/>
  <c r="M20" i="53"/>
  <c r="M28" i="53"/>
  <c r="M37" i="60"/>
  <c r="M21" i="60"/>
  <c r="M29" i="60"/>
  <c r="M28" i="59"/>
  <c r="M20" i="59"/>
  <c r="M36" i="59"/>
  <c r="S21" i="59"/>
  <c r="T21" i="59"/>
  <c r="U21" i="59"/>
  <c r="V21" i="59"/>
  <c r="W21" i="59"/>
  <c r="X21" i="59"/>
  <c r="N21" i="59"/>
  <c r="M21" i="58"/>
  <c r="M37" i="58"/>
  <c r="M29" i="58"/>
  <c r="S27" i="58"/>
  <c r="T27" i="58"/>
  <c r="U27" i="58"/>
  <c r="V27" i="58"/>
  <c r="W27" i="58"/>
  <c r="X27" i="58"/>
  <c r="N27" i="58"/>
  <c r="M21" i="57"/>
  <c r="M29" i="57"/>
  <c r="M37" i="57"/>
  <c r="S35" i="57"/>
  <c r="T35" i="57"/>
  <c r="U35" i="57"/>
  <c r="N35" i="57"/>
  <c r="M28" i="56"/>
  <c r="M36" i="56"/>
  <c r="M20" i="56"/>
  <c r="M36" i="55"/>
  <c r="M28" i="55"/>
  <c r="M20" i="55"/>
  <c r="S19" i="55"/>
  <c r="T19" i="55"/>
  <c r="U19" i="55"/>
  <c r="V19" i="55"/>
  <c r="O19" i="55"/>
  <c r="N19" i="55"/>
  <c r="M34" i="41"/>
  <c r="M29" i="41"/>
  <c r="V37" i="77"/>
  <c r="N34" i="77"/>
  <c r="S34" i="77"/>
  <c r="T34" i="77"/>
  <c r="V28" i="77"/>
  <c r="S36" i="77"/>
  <c r="T36" i="77"/>
  <c r="N36" i="77"/>
  <c r="S26" i="77"/>
  <c r="T26" i="77"/>
  <c r="N26" i="77"/>
  <c r="V29" i="77"/>
  <c r="S30" i="77"/>
  <c r="T30" i="77"/>
  <c r="N30" i="77"/>
  <c r="N18" i="77"/>
  <c r="S18" i="77"/>
  <c r="T18" i="77"/>
  <c r="V22" i="77"/>
  <c r="S20" i="77"/>
  <c r="T20" i="77"/>
  <c r="N20" i="77"/>
  <c r="U35" i="77"/>
  <c r="V27" i="77"/>
  <c r="V21" i="77"/>
  <c r="U38" i="77"/>
  <c r="R31" i="77"/>
  <c r="N39" i="77"/>
  <c r="S39" i="77"/>
  <c r="T39" i="77"/>
  <c r="U19" i="77"/>
  <c r="N23" i="77"/>
  <c r="S23" i="77"/>
  <c r="T23" i="77"/>
  <c r="V19" i="76"/>
  <c r="N34" i="76"/>
  <c r="S34" i="76"/>
  <c r="T34" i="76"/>
  <c r="S36" i="76"/>
  <c r="T36" i="76"/>
  <c r="N36" i="76"/>
  <c r="V29" i="76"/>
  <c r="N18" i="76"/>
  <c r="S18" i="76"/>
  <c r="T18" i="76"/>
  <c r="V22" i="76"/>
  <c r="R31" i="76"/>
  <c r="S20" i="76"/>
  <c r="T20" i="76"/>
  <c r="N20" i="76"/>
  <c r="V37" i="76"/>
  <c r="S26" i="76"/>
  <c r="T26" i="76"/>
  <c r="N26" i="76"/>
  <c r="V35" i="76"/>
  <c r="N23" i="76"/>
  <c r="S23" i="76"/>
  <c r="T23" i="76"/>
  <c r="V28" i="76"/>
  <c r="V21" i="76"/>
  <c r="V30" i="76"/>
  <c r="U38" i="76"/>
  <c r="U27" i="76"/>
  <c r="S39" i="76"/>
  <c r="T39" i="76"/>
  <c r="N39" i="76"/>
  <c r="V38" i="75"/>
  <c r="V22" i="75"/>
  <c r="S31" i="75"/>
  <c r="T31" i="75"/>
  <c r="N31" i="75"/>
  <c r="V36" i="75"/>
  <c r="R23" i="75"/>
  <c r="S39" i="75"/>
  <c r="T39" i="75"/>
  <c r="N39" i="75"/>
  <c r="V29" i="75"/>
  <c r="V37" i="75"/>
  <c r="Q35" i="75"/>
  <c r="U19" i="75"/>
  <c r="W20" i="75"/>
  <c r="X20" i="75"/>
  <c r="O20" i="75"/>
  <c r="N18" i="75"/>
  <c r="S18" i="75"/>
  <c r="T18" i="75"/>
  <c r="S26" i="75"/>
  <c r="T26" i="75"/>
  <c r="N26" i="75"/>
  <c r="U30" i="75"/>
  <c r="N34" i="75"/>
  <c r="S34" i="75"/>
  <c r="T34" i="75"/>
  <c r="V28" i="75"/>
  <c r="V27" i="75"/>
  <c r="AC35" i="75"/>
  <c r="O21" i="63"/>
  <c r="U21" i="75"/>
  <c r="V21" i="74"/>
  <c r="V38" i="74"/>
  <c r="V22" i="74"/>
  <c r="N34" i="74"/>
  <c r="S34" i="74"/>
  <c r="T34" i="74"/>
  <c r="V29" i="74"/>
  <c r="V26" i="74"/>
  <c r="N18" i="74"/>
  <c r="S18" i="74"/>
  <c r="T18" i="74"/>
  <c r="V19" i="74"/>
  <c r="U30" i="74"/>
  <c r="W20" i="74"/>
  <c r="X20" i="74"/>
  <c r="O20" i="74"/>
  <c r="V23" i="74"/>
  <c r="V28" i="74"/>
  <c r="U36" i="74"/>
  <c r="R31" i="74"/>
  <c r="S37" i="74"/>
  <c r="T37" i="74"/>
  <c r="N37" i="74"/>
  <c r="U27" i="74"/>
  <c r="R39" i="74"/>
  <c r="V28" i="73"/>
  <c r="S20" i="73"/>
  <c r="T20" i="73"/>
  <c r="N20" i="73"/>
  <c r="N39" i="73"/>
  <c r="S39" i="73"/>
  <c r="T39" i="73"/>
  <c r="N34" i="73"/>
  <c r="S34" i="73"/>
  <c r="T34" i="73"/>
  <c r="V36" i="73"/>
  <c r="V19" i="73"/>
  <c r="N23" i="73"/>
  <c r="S23" i="73"/>
  <c r="T23" i="73"/>
  <c r="V37" i="73"/>
  <c r="N18" i="73"/>
  <c r="S18" i="73"/>
  <c r="T18" i="73"/>
  <c r="V22" i="73"/>
  <c r="S26" i="73"/>
  <c r="T26" i="73"/>
  <c r="N26" i="73"/>
  <c r="V30" i="73"/>
  <c r="U35" i="73"/>
  <c r="V29" i="73"/>
  <c r="U38" i="73"/>
  <c r="U21" i="73"/>
  <c r="V27" i="73"/>
  <c r="S31" i="73"/>
  <c r="T31" i="73"/>
  <c r="N31" i="73"/>
  <c r="V22" i="72"/>
  <c r="N34" i="72"/>
  <c r="S34" i="72"/>
  <c r="T34" i="72"/>
  <c r="V28" i="72"/>
  <c r="R31" i="72"/>
  <c r="N23" i="72"/>
  <c r="S23" i="72"/>
  <c r="T23" i="72"/>
  <c r="V35" i="72"/>
  <c r="S39" i="72"/>
  <c r="T39" i="72"/>
  <c r="N39" i="72"/>
  <c r="V37" i="72"/>
  <c r="S20" i="72"/>
  <c r="T20" i="72"/>
  <c r="N20" i="72"/>
  <c r="N18" i="72"/>
  <c r="S18" i="72"/>
  <c r="T18" i="72"/>
  <c r="S30" i="72"/>
  <c r="T30" i="72"/>
  <c r="N30" i="72"/>
  <c r="U36" i="72"/>
  <c r="W27" i="72"/>
  <c r="X27" i="72"/>
  <c r="O27" i="72"/>
  <c r="V38" i="72"/>
  <c r="S26" i="72"/>
  <c r="T26" i="72"/>
  <c r="N26" i="72"/>
  <c r="W29" i="72"/>
  <c r="X29" i="72"/>
  <c r="O29" i="72"/>
  <c r="U19" i="72"/>
  <c r="W21" i="72"/>
  <c r="X21" i="72"/>
  <c r="O21" i="72"/>
  <c r="V35" i="71"/>
  <c r="V21" i="71"/>
  <c r="W37" i="71"/>
  <c r="X37" i="71"/>
  <c r="O37" i="71"/>
  <c r="S36" i="71"/>
  <c r="T36" i="71"/>
  <c r="N36" i="71"/>
  <c r="S20" i="71"/>
  <c r="T20" i="71"/>
  <c r="N20" i="71"/>
  <c r="N23" i="71"/>
  <c r="S23" i="71"/>
  <c r="T23" i="71"/>
  <c r="N39" i="71"/>
  <c r="S39" i="71"/>
  <c r="T39" i="71"/>
  <c r="N34" i="71"/>
  <c r="S34" i="71"/>
  <c r="T34" i="71"/>
  <c r="U28" i="71"/>
  <c r="V38" i="71"/>
  <c r="S26" i="71"/>
  <c r="T26" i="71"/>
  <c r="N26" i="71"/>
  <c r="W27" i="71"/>
  <c r="X27" i="71"/>
  <c r="O27" i="71"/>
  <c r="N18" i="71"/>
  <c r="S18" i="71"/>
  <c r="T18" i="71"/>
  <c r="U22" i="71"/>
  <c r="S30" i="71"/>
  <c r="T30" i="71"/>
  <c r="N30" i="71"/>
  <c r="S31" i="71"/>
  <c r="T31" i="71"/>
  <c r="N31" i="71"/>
  <c r="W29" i="71"/>
  <c r="X29" i="71"/>
  <c r="O29" i="71"/>
  <c r="U19" i="71"/>
  <c r="V30" i="62"/>
  <c r="V38" i="62"/>
  <c r="N34" i="62"/>
  <c r="S34" i="62"/>
  <c r="T34" i="62"/>
  <c r="S26" i="62"/>
  <c r="T26" i="62"/>
  <c r="N26" i="62"/>
  <c r="U22" i="62"/>
  <c r="V27" i="62"/>
  <c r="V21" i="62"/>
  <c r="U37" i="62"/>
  <c r="V19" i="62"/>
  <c r="V35" i="62"/>
  <c r="W29" i="62"/>
  <c r="X29" i="62"/>
  <c r="O29" i="62"/>
  <c r="V37" i="70"/>
  <c r="W27" i="70"/>
  <c r="X27" i="70"/>
  <c r="O27" i="70"/>
  <c r="N34" i="70"/>
  <c r="S34" i="70"/>
  <c r="T34" i="70"/>
  <c r="N18" i="70"/>
  <c r="S18" i="70"/>
  <c r="T18" i="70"/>
  <c r="V22" i="70"/>
  <c r="S30" i="70"/>
  <c r="T30" i="70"/>
  <c r="N30" i="70"/>
  <c r="U19" i="70"/>
  <c r="V35" i="70"/>
  <c r="V38" i="70"/>
  <c r="S26" i="70"/>
  <c r="T26" i="70"/>
  <c r="N26" i="70"/>
  <c r="W29" i="70"/>
  <c r="X29" i="70"/>
  <c r="O29" i="70"/>
  <c r="V35" i="69"/>
  <c r="V29" i="69"/>
  <c r="V38" i="69"/>
  <c r="S30" i="69"/>
  <c r="T30" i="69"/>
  <c r="N30" i="69"/>
  <c r="V27" i="69"/>
  <c r="V37" i="69"/>
  <c r="S26" i="69"/>
  <c r="T26" i="69"/>
  <c r="N26" i="69"/>
  <c r="V19" i="69"/>
  <c r="V21" i="69"/>
  <c r="V22" i="69"/>
  <c r="N34" i="69"/>
  <c r="S34" i="69"/>
  <c r="T34" i="69"/>
  <c r="S20" i="69"/>
  <c r="T20" i="69"/>
  <c r="N20" i="69"/>
  <c r="V38" i="68"/>
  <c r="V37" i="68"/>
  <c r="V21" i="68"/>
  <c r="S36" i="68"/>
  <c r="T36" i="68"/>
  <c r="N36" i="68"/>
  <c r="V30" i="68"/>
  <c r="V35" i="68"/>
  <c r="V29" i="68"/>
  <c r="V19" i="68"/>
  <c r="S26" i="68"/>
  <c r="T26" i="68"/>
  <c r="N26" i="68"/>
  <c r="N18" i="68"/>
  <c r="S18" i="68"/>
  <c r="T18" i="68"/>
  <c r="U22" i="68"/>
  <c r="V27" i="68"/>
  <c r="V37" i="61"/>
  <c r="V19" i="61"/>
  <c r="S36" i="61"/>
  <c r="T36" i="61"/>
  <c r="V35" i="61"/>
  <c r="V29" i="61"/>
  <c r="V30" i="61"/>
  <c r="U22" i="61"/>
  <c r="S26" i="61"/>
  <c r="T26" i="61"/>
  <c r="N26" i="61"/>
  <c r="V27" i="61"/>
  <c r="V38" i="61"/>
  <c r="V21" i="61"/>
  <c r="S26" i="53"/>
  <c r="T26" i="53"/>
  <c r="N26" i="53"/>
  <c r="S36" i="53"/>
  <c r="T36" i="53"/>
  <c r="N36" i="53"/>
  <c r="V35" i="53"/>
  <c r="V27" i="53"/>
  <c r="N18" i="53"/>
  <c r="S18" i="53"/>
  <c r="T18" i="53"/>
  <c r="W19" i="53"/>
  <c r="X19" i="53"/>
  <c r="O19" i="53"/>
  <c r="V19" i="60"/>
  <c r="N18" i="60"/>
  <c r="S18" i="60"/>
  <c r="T18" i="60"/>
  <c r="AC35" i="60"/>
  <c r="N34" i="60"/>
  <c r="S34" i="60"/>
  <c r="T34" i="60"/>
  <c r="V26" i="60"/>
  <c r="S27" i="60"/>
  <c r="T27" i="60"/>
  <c r="N27" i="60"/>
  <c r="V38" i="59"/>
  <c r="N34" i="59"/>
  <c r="S34" i="59"/>
  <c r="T34" i="59"/>
  <c r="U35" i="59"/>
  <c r="V29" i="59"/>
  <c r="N18" i="59"/>
  <c r="S18" i="59"/>
  <c r="T18" i="59"/>
  <c r="S30" i="59"/>
  <c r="T30" i="59"/>
  <c r="N30" i="59"/>
  <c r="V27" i="59"/>
  <c r="V19" i="59"/>
  <c r="V37" i="59"/>
  <c r="V22" i="59"/>
  <c r="S26" i="59"/>
  <c r="T26" i="59"/>
  <c r="N26" i="59"/>
  <c r="V36" i="58"/>
  <c r="S20" i="58"/>
  <c r="T20" i="58"/>
  <c r="N20" i="58"/>
  <c r="N34" i="58"/>
  <c r="S34" i="58"/>
  <c r="T34" i="58"/>
  <c r="U35" i="58"/>
  <c r="N18" i="58"/>
  <c r="S18" i="58"/>
  <c r="T18" i="58"/>
  <c r="V28" i="58"/>
  <c r="S30" i="58"/>
  <c r="T30" i="58"/>
  <c r="N30" i="58"/>
  <c r="S26" i="58"/>
  <c r="T26" i="58"/>
  <c r="N26" i="58"/>
  <c r="V19" i="58"/>
  <c r="N34" i="57"/>
  <c r="S34" i="57"/>
  <c r="T34" i="57"/>
  <c r="N18" i="57"/>
  <c r="S18" i="57"/>
  <c r="T18" i="57"/>
  <c r="S26" i="57"/>
  <c r="T26" i="57"/>
  <c r="N26" i="57"/>
  <c r="V27" i="57"/>
  <c r="V19" i="57"/>
  <c r="V35" i="56"/>
  <c r="S30" i="56"/>
  <c r="T30" i="56"/>
  <c r="V27" i="56"/>
  <c r="S26" i="56"/>
  <c r="T26" i="56"/>
  <c r="N26" i="56"/>
  <c r="N18" i="56"/>
  <c r="S18" i="56"/>
  <c r="T18" i="56"/>
  <c r="N34" i="56"/>
  <c r="S34" i="56"/>
  <c r="T34" i="56"/>
  <c r="V19" i="56"/>
  <c r="V35" i="55"/>
  <c r="S26" i="55"/>
  <c r="T26" i="55"/>
  <c r="N26" i="55"/>
  <c r="N18" i="55"/>
  <c r="S18" i="55"/>
  <c r="T18" i="55"/>
  <c r="N34" i="55"/>
  <c r="S34" i="55"/>
  <c r="T34" i="55"/>
  <c r="V27" i="55"/>
  <c r="M28" i="41"/>
  <c r="M36" i="41"/>
  <c r="M20" i="41"/>
  <c r="M26" i="41"/>
  <c r="S7" i="77"/>
  <c r="T7" i="77"/>
  <c r="N7" i="77"/>
  <c r="N6" i="77"/>
  <c r="S12" i="77"/>
  <c r="T12" i="77"/>
  <c r="U12" i="77"/>
  <c r="N12" i="77"/>
  <c r="U8" i="77"/>
  <c r="S10" i="77"/>
  <c r="T10" i="77"/>
  <c r="N10" i="77"/>
  <c r="S14" i="77"/>
  <c r="T14" i="77"/>
  <c r="N14" i="77"/>
  <c r="M16" i="77"/>
  <c r="U6" i="77"/>
  <c r="S9" i="77"/>
  <c r="T9" i="77"/>
  <c r="S13" i="77"/>
  <c r="T13" i="77"/>
  <c r="U13" i="77"/>
  <c r="U11" i="77"/>
  <c r="U15" i="77"/>
  <c r="R6" i="76"/>
  <c r="S12" i="76"/>
  <c r="T12" i="76"/>
  <c r="N12" i="76"/>
  <c r="S14" i="76"/>
  <c r="T14" i="76"/>
  <c r="N14" i="76"/>
  <c r="R16" i="76"/>
  <c r="S8" i="76"/>
  <c r="T8" i="76"/>
  <c r="U8" i="76"/>
  <c r="N8" i="76"/>
  <c r="S10" i="76"/>
  <c r="T10" i="76"/>
  <c r="U10" i="76"/>
  <c r="N10" i="76"/>
  <c r="V11" i="76"/>
  <c r="S10" i="75"/>
  <c r="T10" i="75"/>
  <c r="N10" i="75"/>
  <c r="S8" i="75"/>
  <c r="T8" i="75"/>
  <c r="N8" i="75"/>
  <c r="U10" i="75"/>
  <c r="M16" i="75"/>
  <c r="U9" i="75"/>
  <c r="V12" i="75"/>
  <c r="U11" i="75"/>
  <c r="R6" i="75"/>
  <c r="N9" i="75"/>
  <c r="S15" i="75"/>
  <c r="T15" i="75"/>
  <c r="U7" i="75"/>
  <c r="S14" i="75"/>
  <c r="T14" i="75"/>
  <c r="N14" i="75"/>
  <c r="U15" i="75"/>
  <c r="S7" i="74"/>
  <c r="T7" i="74"/>
  <c r="U7" i="74"/>
  <c r="N7" i="74"/>
  <c r="R6" i="74"/>
  <c r="S14" i="74"/>
  <c r="T14" i="74"/>
  <c r="N14" i="74"/>
  <c r="U8" i="74"/>
  <c r="U9" i="74"/>
  <c r="U10" i="74"/>
  <c r="R11" i="74"/>
  <c r="S13" i="74"/>
  <c r="T13" i="74"/>
  <c r="S12" i="74"/>
  <c r="T12" i="74"/>
  <c r="U12" i="74"/>
  <c r="N12" i="74"/>
  <c r="R16" i="74"/>
  <c r="U13" i="74"/>
  <c r="U15" i="74"/>
  <c r="M16" i="73"/>
  <c r="N7" i="73"/>
  <c r="U7" i="73"/>
  <c r="U8" i="73"/>
  <c r="U9" i="73"/>
  <c r="S10" i="73"/>
  <c r="T10" i="73"/>
  <c r="N10" i="73"/>
  <c r="S14" i="73"/>
  <c r="T14" i="73"/>
  <c r="N14" i="73"/>
  <c r="R6" i="73"/>
  <c r="S13" i="73"/>
  <c r="T13" i="73"/>
  <c r="S12" i="73"/>
  <c r="T12" i="73"/>
  <c r="U12" i="73"/>
  <c r="N12" i="73"/>
  <c r="U11" i="73"/>
  <c r="U15" i="73"/>
  <c r="U7" i="72"/>
  <c r="R6" i="72"/>
  <c r="S14" i="72"/>
  <c r="T14" i="72"/>
  <c r="N14" i="72"/>
  <c r="S13" i="72"/>
  <c r="T13" i="72"/>
  <c r="S8" i="72"/>
  <c r="T8" i="72"/>
  <c r="S9" i="72"/>
  <c r="T9" i="72"/>
  <c r="U9" i="72"/>
  <c r="S10" i="72"/>
  <c r="T10" i="72"/>
  <c r="S11" i="72"/>
  <c r="T11" i="72"/>
  <c r="U11" i="72"/>
  <c r="S12" i="72"/>
  <c r="T12" i="72"/>
  <c r="U12" i="72"/>
  <c r="N12" i="72"/>
  <c r="R16" i="72"/>
  <c r="U13" i="72"/>
  <c r="U15" i="72"/>
  <c r="U7" i="71"/>
  <c r="S8" i="71"/>
  <c r="T8" i="71"/>
  <c r="S13" i="71"/>
  <c r="T13" i="71"/>
  <c r="U13" i="71"/>
  <c r="S10" i="71"/>
  <c r="T10" i="71"/>
  <c r="N10" i="71"/>
  <c r="S14" i="71"/>
  <c r="T14" i="71"/>
  <c r="N14" i="71"/>
  <c r="M16" i="71"/>
  <c r="U6" i="71"/>
  <c r="U8" i="71"/>
  <c r="R9" i="71"/>
  <c r="S12" i="71"/>
  <c r="T12" i="71"/>
  <c r="N12" i="71"/>
  <c r="U14" i="71"/>
  <c r="U11" i="71"/>
  <c r="U15" i="71"/>
  <c r="E22" i="40"/>
  <c r="O19" i="40"/>
  <c r="Y20" i="40"/>
  <c r="M3" i="40"/>
  <c r="W3" i="40"/>
  <c r="N29" i="53"/>
  <c r="S29" i="53"/>
  <c r="T29" i="53"/>
  <c r="U29" i="53"/>
  <c r="V29" i="53"/>
  <c r="N21" i="53"/>
  <c r="S21" i="53"/>
  <c r="T21" i="53"/>
  <c r="U21" i="53"/>
  <c r="V21" i="53"/>
  <c r="S37" i="53"/>
  <c r="T37" i="53"/>
  <c r="U37" i="53"/>
  <c r="V37" i="53"/>
  <c r="N37" i="53"/>
  <c r="N30" i="53"/>
  <c r="N21" i="56"/>
  <c r="S21" i="56"/>
  <c r="T21" i="56"/>
  <c r="U21" i="56"/>
  <c r="V21" i="56"/>
  <c r="N37" i="56"/>
  <c r="S37" i="56"/>
  <c r="T37" i="56"/>
  <c r="U37" i="56"/>
  <c r="V37" i="56"/>
  <c r="O37" i="56"/>
  <c r="R29" i="56"/>
  <c r="N37" i="55"/>
  <c r="S37" i="55"/>
  <c r="T37" i="55"/>
  <c r="U37" i="55"/>
  <c r="V37" i="55"/>
  <c r="S29" i="55"/>
  <c r="T29" i="55"/>
  <c r="U29" i="55"/>
  <c r="V29" i="55"/>
  <c r="N29" i="55"/>
  <c r="S21" i="55"/>
  <c r="T21" i="55"/>
  <c r="U21" i="55"/>
  <c r="V21" i="55"/>
  <c r="N21" i="55"/>
  <c r="S18" i="61"/>
  <c r="T18" i="61"/>
  <c r="N20" i="60"/>
  <c r="O27" i="58"/>
  <c r="V7" i="76"/>
  <c r="G38" i="78"/>
  <c r="W9" i="76"/>
  <c r="X9" i="76"/>
  <c r="O9" i="76"/>
  <c r="W35" i="74"/>
  <c r="X35" i="74"/>
  <c r="O35" i="74"/>
  <c r="G36" i="78"/>
  <c r="N15" i="76"/>
  <c r="S15" i="76"/>
  <c r="T15" i="76"/>
  <c r="U15" i="76"/>
  <c r="V15" i="76"/>
  <c r="S20" i="62"/>
  <c r="T20" i="62"/>
  <c r="U20" i="62"/>
  <c r="V20" i="62"/>
  <c r="N20" i="62"/>
  <c r="M23" i="62"/>
  <c r="R23" i="62"/>
  <c r="R18" i="62"/>
  <c r="R36" i="62"/>
  <c r="M39" i="62"/>
  <c r="R39" i="62"/>
  <c r="R28" i="62"/>
  <c r="M31" i="62"/>
  <c r="R31" i="62"/>
  <c r="M23" i="69"/>
  <c r="R23" i="69"/>
  <c r="R18" i="69"/>
  <c r="R36" i="69"/>
  <c r="M39" i="69"/>
  <c r="R39" i="69"/>
  <c r="R28" i="69"/>
  <c r="M31" i="69"/>
  <c r="R31" i="69"/>
  <c r="S31" i="69"/>
  <c r="T31" i="69"/>
  <c r="R38" i="53"/>
  <c r="S22" i="53"/>
  <c r="T22" i="53"/>
  <c r="U22" i="53"/>
  <c r="V22" i="53"/>
  <c r="W22" i="53"/>
  <c r="X22" i="53"/>
  <c r="N22" i="53"/>
  <c r="S30" i="60"/>
  <c r="T30" i="60"/>
  <c r="U30" i="60"/>
  <c r="V30" i="60"/>
  <c r="N30" i="60"/>
  <c r="N38" i="60"/>
  <c r="S38" i="60"/>
  <c r="T38" i="60"/>
  <c r="U38" i="60"/>
  <c r="V38" i="60"/>
  <c r="N22" i="60"/>
  <c r="S22" i="60"/>
  <c r="T22" i="60"/>
  <c r="U22" i="60"/>
  <c r="V22" i="60"/>
  <c r="R22" i="58"/>
  <c r="S38" i="58"/>
  <c r="T38" i="58"/>
  <c r="U38" i="58"/>
  <c r="V38" i="58"/>
  <c r="W38" i="58"/>
  <c r="X38" i="58"/>
  <c r="N38" i="58"/>
  <c r="N20" i="57"/>
  <c r="N30" i="57"/>
  <c r="S30" i="57"/>
  <c r="T30" i="57"/>
  <c r="U30" i="57"/>
  <c r="V30" i="57"/>
  <c r="N22" i="57"/>
  <c r="S22" i="57"/>
  <c r="T22" i="57"/>
  <c r="U22" i="57"/>
  <c r="N38" i="57"/>
  <c r="S38" i="57"/>
  <c r="T38" i="57"/>
  <c r="U38" i="57"/>
  <c r="V38" i="57"/>
  <c r="O38" i="57"/>
  <c r="O20" i="57"/>
  <c r="N22" i="56"/>
  <c r="S22" i="56"/>
  <c r="T22" i="56"/>
  <c r="U22" i="56"/>
  <c r="V22" i="56"/>
  <c r="W22" i="56"/>
  <c r="X22" i="56"/>
  <c r="N38" i="56"/>
  <c r="S38" i="56"/>
  <c r="T38" i="56"/>
  <c r="U38" i="56"/>
  <c r="V38" i="56"/>
  <c r="W38" i="56"/>
  <c r="X38" i="56"/>
  <c r="N22" i="55"/>
  <c r="S22" i="55"/>
  <c r="T22" i="55"/>
  <c r="U22" i="55"/>
  <c r="V22" i="55"/>
  <c r="W22" i="55"/>
  <c r="X22" i="55"/>
  <c r="S30" i="55"/>
  <c r="T30" i="55"/>
  <c r="U30" i="55"/>
  <c r="V30" i="55"/>
  <c r="W30" i="55"/>
  <c r="X30" i="55"/>
  <c r="N30" i="55"/>
  <c r="N38" i="55"/>
  <c r="S38" i="55"/>
  <c r="T38" i="55"/>
  <c r="U38" i="55"/>
  <c r="V38" i="55"/>
  <c r="W38" i="55"/>
  <c r="X38" i="55"/>
  <c r="R28" i="57"/>
  <c r="S36" i="57"/>
  <c r="T36" i="57"/>
  <c r="U36" i="57"/>
  <c r="V36" i="57"/>
  <c r="N36" i="57"/>
  <c r="O21" i="70"/>
  <c r="R28" i="70"/>
  <c r="M31" i="70"/>
  <c r="R31" i="70"/>
  <c r="N31" i="70"/>
  <c r="R36" i="70"/>
  <c r="M39" i="70"/>
  <c r="R39" i="70"/>
  <c r="M23" i="70"/>
  <c r="R23" i="70"/>
  <c r="R20" i="70"/>
  <c r="R28" i="60"/>
  <c r="O20" i="60"/>
  <c r="S36" i="60"/>
  <c r="T36" i="60"/>
  <c r="U36" i="60"/>
  <c r="V36" i="60"/>
  <c r="W36" i="60"/>
  <c r="X36" i="60"/>
  <c r="N36" i="60"/>
  <c r="R20" i="68"/>
  <c r="M23" i="68"/>
  <c r="R23" i="68"/>
  <c r="M39" i="68"/>
  <c r="R39" i="68"/>
  <c r="R34" i="68"/>
  <c r="R28" i="68"/>
  <c r="M31" i="68"/>
  <c r="R31" i="68"/>
  <c r="S31" i="68"/>
  <c r="T31" i="68"/>
  <c r="R20" i="61"/>
  <c r="M23" i="61"/>
  <c r="R23" i="61"/>
  <c r="M39" i="61"/>
  <c r="R39" i="61"/>
  <c r="R34" i="61"/>
  <c r="R28" i="61"/>
  <c r="M31" i="61"/>
  <c r="R31" i="61"/>
  <c r="M23" i="53"/>
  <c r="R23" i="53"/>
  <c r="R20" i="53"/>
  <c r="R28" i="53"/>
  <c r="M31" i="53"/>
  <c r="R31" i="53"/>
  <c r="S31" i="53"/>
  <c r="T31" i="53"/>
  <c r="M39" i="53"/>
  <c r="R39" i="53"/>
  <c r="R34" i="53"/>
  <c r="R29" i="60"/>
  <c r="M31" i="60"/>
  <c r="R31" i="60"/>
  <c r="S31" i="60"/>
  <c r="T31" i="60"/>
  <c r="R21" i="60"/>
  <c r="M23" i="60"/>
  <c r="R23" i="60"/>
  <c r="S23" i="60"/>
  <c r="T23" i="60"/>
  <c r="M39" i="60"/>
  <c r="R39" i="60"/>
  <c r="R37" i="60"/>
  <c r="O21" i="59"/>
  <c r="R36" i="59"/>
  <c r="M39" i="59"/>
  <c r="R39" i="59"/>
  <c r="R20" i="59"/>
  <c r="M23" i="59"/>
  <c r="R23" i="59"/>
  <c r="R28" i="59"/>
  <c r="M31" i="59"/>
  <c r="R31" i="59"/>
  <c r="R29" i="58"/>
  <c r="M31" i="58"/>
  <c r="R31" i="58"/>
  <c r="R37" i="58"/>
  <c r="M39" i="58"/>
  <c r="R39" i="58"/>
  <c r="R21" i="58"/>
  <c r="M23" i="58"/>
  <c r="R23" i="58"/>
  <c r="M39" i="57"/>
  <c r="R39" i="57"/>
  <c r="S39" i="57"/>
  <c r="T39" i="57"/>
  <c r="R37" i="57"/>
  <c r="R29" i="57"/>
  <c r="M31" i="57"/>
  <c r="R31" i="57"/>
  <c r="N31" i="57"/>
  <c r="R21" i="57"/>
  <c r="M23" i="57"/>
  <c r="R23" i="57"/>
  <c r="V35" i="57"/>
  <c r="M23" i="56"/>
  <c r="R23" i="56"/>
  <c r="R20" i="56"/>
  <c r="R36" i="56"/>
  <c r="M39" i="56"/>
  <c r="R39" i="56"/>
  <c r="R28" i="56"/>
  <c r="M31" i="56"/>
  <c r="R31" i="56"/>
  <c r="S31" i="56"/>
  <c r="T31" i="56"/>
  <c r="R20" i="55"/>
  <c r="M23" i="55"/>
  <c r="R23" i="55"/>
  <c r="S23" i="55"/>
  <c r="T23" i="55"/>
  <c r="R28" i="55"/>
  <c r="M31" i="55"/>
  <c r="R31" i="55"/>
  <c r="N31" i="55"/>
  <c r="W19" i="55"/>
  <c r="X19" i="55"/>
  <c r="Q19" i="55"/>
  <c r="R36" i="55"/>
  <c r="M39" i="55"/>
  <c r="R39" i="55"/>
  <c r="U34" i="77"/>
  <c r="U23" i="77"/>
  <c r="U39" i="77"/>
  <c r="S31" i="77"/>
  <c r="T31" i="77"/>
  <c r="N31" i="77"/>
  <c r="W21" i="77"/>
  <c r="X21" i="77"/>
  <c r="O21" i="77"/>
  <c r="V35" i="77"/>
  <c r="W29" i="77"/>
  <c r="X29" i="77"/>
  <c r="O29" i="77"/>
  <c r="U36" i="77"/>
  <c r="V38" i="77"/>
  <c r="W27" i="77"/>
  <c r="X27" i="77"/>
  <c r="O27" i="77"/>
  <c r="W22" i="77"/>
  <c r="X22" i="77"/>
  <c r="O22" i="77"/>
  <c r="U30" i="77"/>
  <c r="W37" i="77"/>
  <c r="X37" i="77"/>
  <c r="O37" i="77"/>
  <c r="V19" i="77"/>
  <c r="U20" i="77"/>
  <c r="U18" i="77"/>
  <c r="U26" i="77"/>
  <c r="W28" i="77"/>
  <c r="X28" i="77"/>
  <c r="O28" i="77"/>
  <c r="W30" i="76"/>
  <c r="X30" i="76"/>
  <c r="O30" i="76"/>
  <c r="U18" i="76"/>
  <c r="W28" i="76"/>
  <c r="X28" i="76"/>
  <c r="O28" i="76"/>
  <c r="W37" i="76"/>
  <c r="X37" i="76"/>
  <c r="O37" i="76"/>
  <c r="S31" i="76"/>
  <c r="T31" i="76"/>
  <c r="N31" i="76"/>
  <c r="V27" i="76"/>
  <c r="U23" i="76"/>
  <c r="W29" i="76"/>
  <c r="X29" i="76"/>
  <c r="O29" i="76"/>
  <c r="U36" i="76"/>
  <c r="W19" i="76"/>
  <c r="X19" i="76"/>
  <c r="O19" i="76"/>
  <c r="W35" i="76"/>
  <c r="X35" i="76"/>
  <c r="O35" i="76"/>
  <c r="U39" i="76"/>
  <c r="V38" i="76"/>
  <c r="W21" i="76"/>
  <c r="X21" i="76"/>
  <c r="O21" i="76"/>
  <c r="U26" i="76"/>
  <c r="U20" i="76"/>
  <c r="W22" i="76"/>
  <c r="X22" i="76"/>
  <c r="O22" i="76"/>
  <c r="U34" i="76"/>
  <c r="V21" i="75"/>
  <c r="O28" i="75"/>
  <c r="W28" i="75"/>
  <c r="X28" i="75"/>
  <c r="U34" i="75"/>
  <c r="U39" i="75"/>
  <c r="W22" i="75"/>
  <c r="X22" i="75"/>
  <c r="O22" i="75"/>
  <c r="W36" i="75"/>
  <c r="X36" i="75"/>
  <c r="O36" i="75"/>
  <c r="W27" i="75"/>
  <c r="X27" i="75"/>
  <c r="O27" i="75"/>
  <c r="U26" i="75"/>
  <c r="P20" i="75"/>
  <c r="AC20" i="75"/>
  <c r="D21" i="63"/>
  <c r="Q20" i="75"/>
  <c r="W37" i="75"/>
  <c r="X37" i="75"/>
  <c r="O37" i="75"/>
  <c r="W29" i="75"/>
  <c r="X29" i="75"/>
  <c r="O29" i="75"/>
  <c r="N23" i="75"/>
  <c r="S23" i="75"/>
  <c r="T23" i="75"/>
  <c r="V30" i="75"/>
  <c r="U18" i="75"/>
  <c r="V19" i="75"/>
  <c r="U31" i="75"/>
  <c r="W38" i="75"/>
  <c r="X38" i="75"/>
  <c r="O38" i="75"/>
  <c r="S39" i="74"/>
  <c r="T39" i="74"/>
  <c r="N39" i="74"/>
  <c r="V36" i="74"/>
  <c r="W23" i="74"/>
  <c r="X23" i="74"/>
  <c r="O23" i="74"/>
  <c r="U18" i="74"/>
  <c r="W29" i="74"/>
  <c r="X29" i="74"/>
  <c r="O29" i="74"/>
  <c r="W38" i="74"/>
  <c r="X38" i="74"/>
  <c r="O38" i="74"/>
  <c r="Q20" i="74"/>
  <c r="P20" i="74"/>
  <c r="U34" i="74"/>
  <c r="U37" i="74"/>
  <c r="AC20" i="74"/>
  <c r="D20" i="63"/>
  <c r="W19" i="74"/>
  <c r="X19" i="74"/>
  <c r="O19" i="74"/>
  <c r="V27" i="74"/>
  <c r="S31" i="74"/>
  <c r="T31" i="74"/>
  <c r="N31" i="74"/>
  <c r="O28" i="74"/>
  <c r="W28" i="74"/>
  <c r="X28" i="74"/>
  <c r="V30" i="74"/>
  <c r="W26" i="74"/>
  <c r="X26" i="74"/>
  <c r="O26" i="74"/>
  <c r="W22" i="74"/>
  <c r="X22" i="74"/>
  <c r="O22" i="74"/>
  <c r="W21" i="74"/>
  <c r="X21" i="74"/>
  <c r="O21" i="74"/>
  <c r="U31" i="73"/>
  <c r="W29" i="73"/>
  <c r="X29" i="73"/>
  <c r="O29" i="73"/>
  <c r="W22" i="73"/>
  <c r="X22" i="73"/>
  <c r="O22" i="73"/>
  <c r="W36" i="73"/>
  <c r="X36" i="73"/>
  <c r="O36" i="73"/>
  <c r="U20" i="73"/>
  <c r="V38" i="73"/>
  <c r="V35" i="73"/>
  <c r="U26" i="73"/>
  <c r="W37" i="73"/>
  <c r="X37" i="73"/>
  <c r="O37" i="73"/>
  <c r="W19" i="73"/>
  <c r="X19" i="73"/>
  <c r="O19" i="73"/>
  <c r="U23" i="73"/>
  <c r="V21" i="73"/>
  <c r="U18" i="73"/>
  <c r="U39" i="73"/>
  <c r="W27" i="73"/>
  <c r="X27" i="73"/>
  <c r="O27" i="73"/>
  <c r="W30" i="73"/>
  <c r="X30" i="73"/>
  <c r="O30" i="73"/>
  <c r="U34" i="73"/>
  <c r="W28" i="73"/>
  <c r="X28" i="73"/>
  <c r="O28" i="73"/>
  <c r="P29" i="72"/>
  <c r="Q29" i="72"/>
  <c r="U23" i="72"/>
  <c r="P21" i="72"/>
  <c r="AC21" i="72"/>
  <c r="E18" i="63"/>
  <c r="Q21" i="72"/>
  <c r="U26" i="72"/>
  <c r="U18" i="72"/>
  <c r="U39" i="72"/>
  <c r="V19" i="72"/>
  <c r="V36" i="72"/>
  <c r="W28" i="72"/>
  <c r="X28" i="72"/>
  <c r="O28" i="72"/>
  <c r="U30" i="72"/>
  <c r="S31" i="72"/>
  <c r="T31" i="72"/>
  <c r="N31" i="72"/>
  <c r="Q27" i="72"/>
  <c r="P27" i="72"/>
  <c r="AC27" i="72"/>
  <c r="I18" i="63"/>
  <c r="U20" i="72"/>
  <c r="AC29" i="72"/>
  <c r="K18" i="63"/>
  <c r="W38" i="72"/>
  <c r="X38" i="72"/>
  <c r="O38" i="72"/>
  <c r="W37" i="72"/>
  <c r="X37" i="72"/>
  <c r="O37" i="72"/>
  <c r="W35" i="72"/>
  <c r="X35" i="72"/>
  <c r="O35" i="72"/>
  <c r="U34" i="72"/>
  <c r="W22" i="72"/>
  <c r="X22" i="72"/>
  <c r="O22" i="72"/>
  <c r="U30" i="71"/>
  <c r="V28" i="71"/>
  <c r="V22" i="71"/>
  <c r="P27" i="71"/>
  <c r="Q27" i="71"/>
  <c r="O38" i="71"/>
  <c r="W38" i="71"/>
  <c r="X38" i="71"/>
  <c r="U34" i="71"/>
  <c r="U39" i="71"/>
  <c r="AC27" i="71"/>
  <c r="I17" i="63"/>
  <c r="U36" i="71"/>
  <c r="V19" i="71"/>
  <c r="U31" i="71"/>
  <c r="U18" i="71"/>
  <c r="U20" i="71"/>
  <c r="P37" i="71"/>
  <c r="AC37" i="71"/>
  <c r="Q17" i="63"/>
  <c r="Q37" i="71"/>
  <c r="Q29" i="71"/>
  <c r="P29" i="71"/>
  <c r="AC29" i="71"/>
  <c r="K17" i="63"/>
  <c r="U26" i="71"/>
  <c r="U23" i="71"/>
  <c r="W21" i="71"/>
  <c r="X21" i="71"/>
  <c r="O21" i="71"/>
  <c r="W35" i="71"/>
  <c r="X35" i="71"/>
  <c r="O35" i="71"/>
  <c r="Q29" i="62"/>
  <c r="P29" i="62"/>
  <c r="AC29" i="62"/>
  <c r="K16" i="63"/>
  <c r="W21" i="62"/>
  <c r="X21" i="62"/>
  <c r="O21" i="62"/>
  <c r="W38" i="62"/>
  <c r="X38" i="62"/>
  <c r="O38" i="62"/>
  <c r="W19" i="62"/>
  <c r="X19" i="62"/>
  <c r="O19" i="62"/>
  <c r="W35" i="62"/>
  <c r="X35" i="62"/>
  <c r="O35" i="62"/>
  <c r="V37" i="62"/>
  <c r="W20" i="62"/>
  <c r="X20" i="62"/>
  <c r="O20" i="62"/>
  <c r="W30" i="62"/>
  <c r="X30" i="62"/>
  <c r="O30" i="62"/>
  <c r="U34" i="62"/>
  <c r="S23" i="62"/>
  <c r="T23" i="62"/>
  <c r="N23" i="62"/>
  <c r="W27" i="62"/>
  <c r="X27" i="62"/>
  <c r="O27" i="62"/>
  <c r="V22" i="62"/>
  <c r="U26" i="62"/>
  <c r="P29" i="70"/>
  <c r="AC29" i="70"/>
  <c r="K15" i="63"/>
  <c r="Q29" i="70"/>
  <c r="W38" i="70"/>
  <c r="X38" i="70"/>
  <c r="O38" i="70"/>
  <c r="W22" i="70"/>
  <c r="X22" i="70"/>
  <c r="O22" i="70"/>
  <c r="V19" i="70"/>
  <c r="U18" i="70"/>
  <c r="S31" i="70"/>
  <c r="T31" i="70"/>
  <c r="Q21" i="70"/>
  <c r="P21" i="70"/>
  <c r="AC21" i="70"/>
  <c r="E15" i="63"/>
  <c r="U26" i="70"/>
  <c r="U30" i="70"/>
  <c r="U34" i="70"/>
  <c r="W35" i="70"/>
  <c r="X35" i="70"/>
  <c r="O35" i="70"/>
  <c r="Q27" i="70"/>
  <c r="P27" i="70"/>
  <c r="AC27" i="70"/>
  <c r="I15" i="63"/>
  <c r="W37" i="70"/>
  <c r="X37" i="70"/>
  <c r="O37" i="70"/>
  <c r="W38" i="69"/>
  <c r="X38" i="69"/>
  <c r="O38" i="69"/>
  <c r="W35" i="69"/>
  <c r="X35" i="69"/>
  <c r="O35" i="69"/>
  <c r="W27" i="69"/>
  <c r="X27" i="69"/>
  <c r="O27" i="69"/>
  <c r="U20" i="69"/>
  <c r="U34" i="69"/>
  <c r="U26" i="69"/>
  <c r="W19" i="69"/>
  <c r="X19" i="69"/>
  <c r="O19" i="69"/>
  <c r="W22" i="69"/>
  <c r="X22" i="69"/>
  <c r="O22" i="69"/>
  <c r="W21" i="69"/>
  <c r="X21" i="69"/>
  <c r="O21" i="69"/>
  <c r="W37" i="69"/>
  <c r="X37" i="69"/>
  <c r="O37" i="69"/>
  <c r="U30" i="69"/>
  <c r="W29" i="69"/>
  <c r="X29" i="69"/>
  <c r="O29" i="69"/>
  <c r="W37" i="68"/>
  <c r="X37" i="68"/>
  <c r="O37" i="68"/>
  <c r="W27" i="68"/>
  <c r="X27" i="68"/>
  <c r="O27" i="68"/>
  <c r="W19" i="68"/>
  <c r="X19" i="68"/>
  <c r="O19" i="68"/>
  <c r="W29" i="68"/>
  <c r="X29" i="68"/>
  <c r="O29" i="68"/>
  <c r="W30" i="68"/>
  <c r="X30" i="68"/>
  <c r="O30" i="68"/>
  <c r="W21" i="68"/>
  <c r="X21" i="68"/>
  <c r="O21" i="68"/>
  <c r="U36" i="68"/>
  <c r="V22" i="68"/>
  <c r="U26" i="68"/>
  <c r="U18" i="68"/>
  <c r="W35" i="68"/>
  <c r="X35" i="68"/>
  <c r="O35" i="68"/>
  <c r="W38" i="68"/>
  <c r="X38" i="68"/>
  <c r="O38" i="68"/>
  <c r="V22" i="61"/>
  <c r="W19" i="61"/>
  <c r="X19" i="61"/>
  <c r="O19" i="61"/>
  <c r="W21" i="61"/>
  <c r="X21" i="61"/>
  <c r="O21" i="61"/>
  <c r="W27" i="61"/>
  <c r="X27" i="61"/>
  <c r="O27" i="61"/>
  <c r="U18" i="61"/>
  <c r="W30" i="61"/>
  <c r="X30" i="61"/>
  <c r="O30" i="61"/>
  <c r="W35" i="61"/>
  <c r="X35" i="61"/>
  <c r="O35" i="61"/>
  <c r="W38" i="61"/>
  <c r="X38" i="61"/>
  <c r="O38" i="61"/>
  <c r="U26" i="61"/>
  <c r="W29" i="61"/>
  <c r="X29" i="61"/>
  <c r="O29" i="61"/>
  <c r="U36" i="61"/>
  <c r="W37" i="61"/>
  <c r="X37" i="61"/>
  <c r="O37" i="61"/>
  <c r="W37" i="53"/>
  <c r="X37" i="53"/>
  <c r="O37" i="53"/>
  <c r="P19" i="53"/>
  <c r="AC19" i="53"/>
  <c r="Q19" i="53"/>
  <c r="U30" i="53"/>
  <c r="U36" i="53"/>
  <c r="U18" i="53"/>
  <c r="W27" i="53"/>
  <c r="X27" i="53"/>
  <c r="O27" i="53"/>
  <c r="W35" i="53"/>
  <c r="X35" i="53"/>
  <c r="O35" i="53"/>
  <c r="U26" i="53"/>
  <c r="U27" i="60"/>
  <c r="W26" i="60"/>
  <c r="X26" i="60"/>
  <c r="O26" i="60"/>
  <c r="W19" i="60"/>
  <c r="X19" i="60"/>
  <c r="O19" i="60"/>
  <c r="N31" i="60"/>
  <c r="U34" i="60"/>
  <c r="W22" i="60"/>
  <c r="X22" i="60"/>
  <c r="O22" i="60"/>
  <c r="Q20" i="60"/>
  <c r="P20" i="60"/>
  <c r="U18" i="60"/>
  <c r="W22" i="59"/>
  <c r="X22" i="59"/>
  <c r="O22" i="59"/>
  <c r="W19" i="59"/>
  <c r="X19" i="59"/>
  <c r="O19" i="59"/>
  <c r="U30" i="59"/>
  <c r="W38" i="59"/>
  <c r="X38" i="59"/>
  <c r="O38" i="59"/>
  <c r="W37" i="59"/>
  <c r="X37" i="59"/>
  <c r="O37" i="59"/>
  <c r="W29" i="59"/>
  <c r="X29" i="59"/>
  <c r="O29" i="59"/>
  <c r="U18" i="59"/>
  <c r="Q21" i="59"/>
  <c r="P21" i="59"/>
  <c r="V35" i="59"/>
  <c r="W27" i="59"/>
  <c r="X27" i="59"/>
  <c r="O27" i="59"/>
  <c r="U34" i="59"/>
  <c r="U26" i="59"/>
  <c r="P27" i="58"/>
  <c r="AC27" i="58"/>
  <c r="Q27" i="58"/>
  <c r="U30" i="58"/>
  <c r="W19" i="58"/>
  <c r="X19" i="58"/>
  <c r="O19" i="58"/>
  <c r="V35" i="58"/>
  <c r="W36" i="58"/>
  <c r="X36" i="58"/>
  <c r="O36" i="58"/>
  <c r="U18" i="58"/>
  <c r="U34" i="58"/>
  <c r="U26" i="58"/>
  <c r="W28" i="58"/>
  <c r="X28" i="58"/>
  <c r="O28" i="58"/>
  <c r="U20" i="58"/>
  <c r="W19" i="57"/>
  <c r="X19" i="57"/>
  <c r="O19" i="57"/>
  <c r="W27" i="57"/>
  <c r="X27" i="57"/>
  <c r="O27" i="57"/>
  <c r="V22" i="57"/>
  <c r="U26" i="57"/>
  <c r="Q20" i="57"/>
  <c r="P20" i="57"/>
  <c r="U18" i="57"/>
  <c r="U34" i="57"/>
  <c r="U34" i="56"/>
  <c r="U18" i="56"/>
  <c r="U26" i="56"/>
  <c r="W35" i="56"/>
  <c r="X35" i="56"/>
  <c r="O35" i="56"/>
  <c r="W19" i="56"/>
  <c r="X19" i="56"/>
  <c r="O19" i="56"/>
  <c r="W27" i="56"/>
  <c r="X27" i="56"/>
  <c r="O27" i="56"/>
  <c r="U30" i="56"/>
  <c r="U34" i="55"/>
  <c r="O38" i="55"/>
  <c r="W21" i="55"/>
  <c r="X21" i="55"/>
  <c r="O21" i="55"/>
  <c r="W27" i="55"/>
  <c r="X27" i="55"/>
  <c r="O27" i="55"/>
  <c r="W29" i="55"/>
  <c r="X29" i="55"/>
  <c r="O29" i="55"/>
  <c r="W37" i="55"/>
  <c r="X37" i="55"/>
  <c r="O37" i="55"/>
  <c r="U18" i="55"/>
  <c r="U26" i="55"/>
  <c r="W35" i="55"/>
  <c r="X35" i="55"/>
  <c r="O35" i="55"/>
  <c r="V15" i="77"/>
  <c r="V6" i="77"/>
  <c r="V12" i="77"/>
  <c r="U7" i="77"/>
  <c r="V13" i="77"/>
  <c r="R16" i="77"/>
  <c r="U9" i="77"/>
  <c r="U14" i="77"/>
  <c r="V11" i="77"/>
  <c r="U10" i="77"/>
  <c r="V8" i="77"/>
  <c r="V8" i="76"/>
  <c r="U14" i="76"/>
  <c r="W15" i="76"/>
  <c r="X15" i="76"/>
  <c r="O15" i="76"/>
  <c r="W13" i="76"/>
  <c r="X13" i="76"/>
  <c r="O13" i="76"/>
  <c r="W11" i="76"/>
  <c r="X11" i="76"/>
  <c r="O11" i="76"/>
  <c r="S16" i="76"/>
  <c r="T16" i="76"/>
  <c r="N16" i="76"/>
  <c r="U12" i="76"/>
  <c r="V10" i="76"/>
  <c r="S6" i="76"/>
  <c r="T6" i="76"/>
  <c r="N6" i="76"/>
  <c r="U14" i="75"/>
  <c r="S6" i="75"/>
  <c r="T6" i="75"/>
  <c r="N6" i="75"/>
  <c r="V11" i="75"/>
  <c r="V10" i="75"/>
  <c r="V7" i="75"/>
  <c r="V9" i="75"/>
  <c r="U8" i="75"/>
  <c r="W12" i="75"/>
  <c r="X12" i="75"/>
  <c r="O12" i="75"/>
  <c r="R16" i="75"/>
  <c r="V15" i="75"/>
  <c r="O13" i="75"/>
  <c r="W13" i="75"/>
  <c r="X13" i="75"/>
  <c r="V12" i="74"/>
  <c r="N11" i="74"/>
  <c r="S11" i="74"/>
  <c r="T11" i="74"/>
  <c r="V13" i="74"/>
  <c r="V9" i="74"/>
  <c r="S6" i="74"/>
  <c r="T6" i="74"/>
  <c r="N6" i="74"/>
  <c r="V8" i="74"/>
  <c r="U14" i="74"/>
  <c r="V15" i="74"/>
  <c r="S16" i="74"/>
  <c r="T16" i="74"/>
  <c r="N16" i="74"/>
  <c r="V10" i="74"/>
  <c r="V7" i="74"/>
  <c r="V12" i="73"/>
  <c r="V15" i="73"/>
  <c r="U10" i="73"/>
  <c r="V9" i="73"/>
  <c r="V8" i="73"/>
  <c r="R16" i="73"/>
  <c r="U13" i="73"/>
  <c r="S6" i="73"/>
  <c r="T6" i="73"/>
  <c r="N6" i="73"/>
  <c r="U14" i="73"/>
  <c r="V11" i="73"/>
  <c r="V7" i="73"/>
  <c r="S16" i="72"/>
  <c r="T16" i="72"/>
  <c r="N16" i="72"/>
  <c r="V11" i="72"/>
  <c r="V12" i="72"/>
  <c r="V13" i="72"/>
  <c r="S6" i="72"/>
  <c r="T6" i="72"/>
  <c r="N6" i="72"/>
  <c r="V15" i="72"/>
  <c r="V9" i="72"/>
  <c r="U10" i="72"/>
  <c r="V7" i="72"/>
  <c r="U14" i="72"/>
  <c r="U8" i="72"/>
  <c r="V15" i="71"/>
  <c r="V8" i="71"/>
  <c r="V13" i="71"/>
  <c r="U10" i="71"/>
  <c r="V11" i="71"/>
  <c r="V14" i="71"/>
  <c r="R16" i="71"/>
  <c r="U12" i="71"/>
  <c r="V6" i="71"/>
  <c r="N9" i="71"/>
  <c r="S9" i="71"/>
  <c r="T9" i="71"/>
  <c r="V7" i="71"/>
  <c r="K1" i="62"/>
  <c r="K1" i="70"/>
  <c r="K1" i="69"/>
  <c r="K1" i="68"/>
  <c r="K1" i="61"/>
  <c r="K1" i="53"/>
  <c r="K1" i="60"/>
  <c r="K1" i="59"/>
  <c r="K1" i="58"/>
  <c r="K1" i="57"/>
  <c r="K1" i="56"/>
  <c r="K1" i="55"/>
  <c r="C4" i="40"/>
  <c r="G37" i="78"/>
  <c r="K1" i="41"/>
  <c r="W37" i="56"/>
  <c r="X37" i="56"/>
  <c r="W21" i="53"/>
  <c r="X21" i="53"/>
  <c r="Q21" i="53"/>
  <c r="O21" i="53"/>
  <c r="W29" i="53"/>
  <c r="X29" i="53"/>
  <c r="O29" i="53"/>
  <c r="P21" i="53"/>
  <c r="AC21" i="53"/>
  <c r="O22" i="53"/>
  <c r="N39" i="57"/>
  <c r="N31" i="56"/>
  <c r="O22" i="56"/>
  <c r="S29" i="56"/>
  <c r="T29" i="56"/>
  <c r="U29" i="56"/>
  <c r="V29" i="56"/>
  <c r="N29" i="56"/>
  <c r="O22" i="55"/>
  <c r="O38" i="58"/>
  <c r="AC20" i="57"/>
  <c r="Q35" i="74"/>
  <c r="P35" i="74"/>
  <c r="Y9" i="76"/>
  <c r="Q9" i="76"/>
  <c r="P9" i="76"/>
  <c r="AC35" i="74"/>
  <c r="O20" i="63"/>
  <c r="W7" i="76"/>
  <c r="X7" i="76"/>
  <c r="O7" i="76"/>
  <c r="S39" i="62"/>
  <c r="T39" i="62"/>
  <c r="U39" i="62"/>
  <c r="N39" i="62"/>
  <c r="S31" i="62"/>
  <c r="T31" i="62"/>
  <c r="U31" i="62"/>
  <c r="V31" i="62"/>
  <c r="N31" i="62"/>
  <c r="S18" i="62"/>
  <c r="T18" i="62"/>
  <c r="U18" i="62"/>
  <c r="N18" i="62"/>
  <c r="S36" i="62"/>
  <c r="T36" i="62"/>
  <c r="U36" i="62"/>
  <c r="V36" i="62"/>
  <c r="O36" i="62"/>
  <c r="N36" i="62"/>
  <c r="S28" i="62"/>
  <c r="T28" i="62"/>
  <c r="U28" i="62"/>
  <c r="V28" i="62"/>
  <c r="N28" i="62"/>
  <c r="S36" i="69"/>
  <c r="T36" i="69"/>
  <c r="U36" i="69"/>
  <c r="V36" i="69"/>
  <c r="N36" i="69"/>
  <c r="N31" i="69"/>
  <c r="S28" i="69"/>
  <c r="T28" i="69"/>
  <c r="U28" i="69"/>
  <c r="V28" i="69"/>
  <c r="N28" i="69"/>
  <c r="N18" i="69"/>
  <c r="S18" i="69"/>
  <c r="T18" i="69"/>
  <c r="U18" i="69"/>
  <c r="N39" i="69"/>
  <c r="S39" i="69"/>
  <c r="T39" i="69"/>
  <c r="U39" i="69"/>
  <c r="V39" i="69"/>
  <c r="N23" i="69"/>
  <c r="S23" i="69"/>
  <c r="T23" i="69"/>
  <c r="U23" i="69"/>
  <c r="V23" i="69"/>
  <c r="S38" i="53"/>
  <c r="T38" i="53"/>
  <c r="U38" i="53"/>
  <c r="V38" i="53"/>
  <c r="N38" i="53"/>
  <c r="AC20" i="60"/>
  <c r="N23" i="60"/>
  <c r="N22" i="58"/>
  <c r="S22" i="58"/>
  <c r="T22" i="58"/>
  <c r="U22" i="58"/>
  <c r="V22" i="58"/>
  <c r="W38" i="57"/>
  <c r="X38" i="57"/>
  <c r="P38" i="57"/>
  <c r="AC38" i="57"/>
  <c r="O38" i="56"/>
  <c r="O30" i="55"/>
  <c r="N23" i="55"/>
  <c r="P19" i="55"/>
  <c r="AC19" i="55"/>
  <c r="S31" i="57"/>
  <c r="T31" i="57"/>
  <c r="U31" i="57"/>
  <c r="N28" i="57"/>
  <c r="S28" i="57"/>
  <c r="T28" i="57"/>
  <c r="U28" i="57"/>
  <c r="V28" i="57"/>
  <c r="S39" i="70"/>
  <c r="T39" i="70"/>
  <c r="U39" i="70"/>
  <c r="V39" i="70"/>
  <c r="N39" i="70"/>
  <c r="S36" i="70"/>
  <c r="T36" i="70"/>
  <c r="U36" i="70"/>
  <c r="V36" i="70"/>
  <c r="N36" i="70"/>
  <c r="N20" i="70"/>
  <c r="S20" i="70"/>
  <c r="T20" i="70"/>
  <c r="U20" i="70"/>
  <c r="V20" i="70"/>
  <c r="N23" i="70"/>
  <c r="S23" i="70"/>
  <c r="T23" i="70"/>
  <c r="U23" i="70"/>
  <c r="V23" i="70"/>
  <c r="N28" i="70"/>
  <c r="S28" i="70"/>
  <c r="T28" i="70"/>
  <c r="U28" i="70"/>
  <c r="V28" i="70"/>
  <c r="O36" i="60"/>
  <c r="N28" i="60"/>
  <c r="S28" i="60"/>
  <c r="T28" i="60"/>
  <c r="U28" i="60"/>
  <c r="V28" i="60"/>
  <c r="AC21" i="59"/>
  <c r="S39" i="68"/>
  <c r="T39" i="68"/>
  <c r="U39" i="68"/>
  <c r="V39" i="68"/>
  <c r="N39" i="68"/>
  <c r="N31" i="68"/>
  <c r="N28" i="68"/>
  <c r="S28" i="68"/>
  <c r="T28" i="68"/>
  <c r="U28" i="68"/>
  <c r="V28" i="68"/>
  <c r="S23" i="68"/>
  <c r="T23" i="68"/>
  <c r="U23" i="68"/>
  <c r="V23" i="68"/>
  <c r="N23" i="68"/>
  <c r="S34" i="68"/>
  <c r="T34" i="68"/>
  <c r="U34" i="68"/>
  <c r="N34" i="68"/>
  <c r="S20" i="68"/>
  <c r="T20" i="68"/>
  <c r="U20" i="68"/>
  <c r="V20" i="68"/>
  <c r="O20" i="68"/>
  <c r="N20" i="68"/>
  <c r="S31" i="61"/>
  <c r="T31" i="61"/>
  <c r="U31" i="61"/>
  <c r="V31" i="61"/>
  <c r="N31" i="61"/>
  <c r="S28" i="61"/>
  <c r="T28" i="61"/>
  <c r="U28" i="61"/>
  <c r="V28" i="61"/>
  <c r="N28" i="61"/>
  <c r="S23" i="61"/>
  <c r="T23" i="61"/>
  <c r="U23" i="61"/>
  <c r="N23" i="61"/>
  <c r="S39" i="61"/>
  <c r="T39" i="61"/>
  <c r="U39" i="61"/>
  <c r="V39" i="61"/>
  <c r="N39" i="61"/>
  <c r="N34" i="61"/>
  <c r="S34" i="61"/>
  <c r="T34" i="61"/>
  <c r="U34" i="61"/>
  <c r="V34" i="61"/>
  <c r="S20" i="61"/>
  <c r="T20" i="61"/>
  <c r="U20" i="61"/>
  <c r="V20" i="61"/>
  <c r="N20" i="61"/>
  <c r="N31" i="53"/>
  <c r="N28" i="53"/>
  <c r="S28" i="53"/>
  <c r="T28" i="53"/>
  <c r="U28" i="53"/>
  <c r="V28" i="53"/>
  <c r="S34" i="53"/>
  <c r="T34" i="53"/>
  <c r="U34" i="53"/>
  <c r="V34" i="53"/>
  <c r="N34" i="53"/>
  <c r="S20" i="53"/>
  <c r="T20" i="53"/>
  <c r="U20" i="53"/>
  <c r="V20" i="53"/>
  <c r="N20" i="53"/>
  <c r="S39" i="53"/>
  <c r="T39" i="53"/>
  <c r="U39" i="53"/>
  <c r="V39" i="53"/>
  <c r="N39" i="53"/>
  <c r="N23" i="53"/>
  <c r="S23" i="53"/>
  <c r="T23" i="53"/>
  <c r="U23" i="53"/>
  <c r="V23" i="53"/>
  <c r="S21" i="60"/>
  <c r="T21" i="60"/>
  <c r="U21" i="60"/>
  <c r="V21" i="60"/>
  <c r="O21" i="60"/>
  <c r="N21" i="60"/>
  <c r="S37" i="60"/>
  <c r="T37" i="60"/>
  <c r="U37" i="60"/>
  <c r="V37" i="60"/>
  <c r="N37" i="60"/>
  <c r="S39" i="60"/>
  <c r="T39" i="60"/>
  <c r="U39" i="60"/>
  <c r="V39" i="60"/>
  <c r="N39" i="60"/>
  <c r="S29" i="60"/>
  <c r="T29" i="60"/>
  <c r="U29" i="60"/>
  <c r="V29" i="60"/>
  <c r="N29" i="60"/>
  <c r="S28" i="59"/>
  <c r="T28" i="59"/>
  <c r="U28" i="59"/>
  <c r="V28" i="59"/>
  <c r="N28" i="59"/>
  <c r="S39" i="59"/>
  <c r="T39" i="59"/>
  <c r="U39" i="59"/>
  <c r="V39" i="59"/>
  <c r="N39" i="59"/>
  <c r="N31" i="59"/>
  <c r="S31" i="59"/>
  <c r="T31" i="59"/>
  <c r="U31" i="59"/>
  <c r="V31" i="59"/>
  <c r="S23" i="59"/>
  <c r="T23" i="59"/>
  <c r="U23" i="59"/>
  <c r="V23" i="59"/>
  <c r="N23" i="59"/>
  <c r="S36" i="59"/>
  <c r="T36" i="59"/>
  <c r="U36" i="59"/>
  <c r="V36" i="59"/>
  <c r="N36" i="59"/>
  <c r="S20" i="59"/>
  <c r="T20" i="59"/>
  <c r="U20" i="59"/>
  <c r="V20" i="59"/>
  <c r="O20" i="59"/>
  <c r="N20" i="59"/>
  <c r="N31" i="58"/>
  <c r="S31" i="58"/>
  <c r="T31" i="58"/>
  <c r="U31" i="58"/>
  <c r="V31" i="58"/>
  <c r="N29" i="58"/>
  <c r="S29" i="58"/>
  <c r="T29" i="58"/>
  <c r="S23" i="58"/>
  <c r="T23" i="58"/>
  <c r="U23" i="58"/>
  <c r="V23" i="58"/>
  <c r="N23" i="58"/>
  <c r="N39" i="58"/>
  <c r="S39" i="58"/>
  <c r="T39" i="58"/>
  <c r="U39" i="58"/>
  <c r="S21" i="58"/>
  <c r="T21" i="58"/>
  <c r="U21" i="58"/>
  <c r="V21" i="58"/>
  <c r="N21" i="58"/>
  <c r="S37" i="58"/>
  <c r="T37" i="58"/>
  <c r="U37" i="58"/>
  <c r="V37" i="58"/>
  <c r="N37" i="58"/>
  <c r="N23" i="57"/>
  <c r="S23" i="57"/>
  <c r="T23" i="57"/>
  <c r="U23" i="57"/>
  <c r="V23" i="57"/>
  <c r="S29" i="57"/>
  <c r="T29" i="57"/>
  <c r="U29" i="57"/>
  <c r="V29" i="57"/>
  <c r="N29" i="57"/>
  <c r="S21" i="57"/>
  <c r="T21" i="57"/>
  <c r="U21" i="57"/>
  <c r="V21" i="57"/>
  <c r="N21" i="57"/>
  <c r="S37" i="57"/>
  <c r="T37" i="57"/>
  <c r="U37" i="57"/>
  <c r="N37" i="57"/>
  <c r="W35" i="57"/>
  <c r="X35" i="57"/>
  <c r="O35" i="57"/>
  <c r="N39" i="56"/>
  <c r="S39" i="56"/>
  <c r="T39" i="56"/>
  <c r="U39" i="56"/>
  <c r="V39" i="56"/>
  <c r="S36" i="56"/>
  <c r="T36" i="56"/>
  <c r="U36" i="56"/>
  <c r="V36" i="56"/>
  <c r="N36" i="56"/>
  <c r="S20" i="56"/>
  <c r="T20" i="56"/>
  <c r="U20" i="56"/>
  <c r="V20" i="56"/>
  <c r="N20" i="56"/>
  <c r="N28" i="56"/>
  <c r="S28" i="56"/>
  <c r="T28" i="56"/>
  <c r="U28" i="56"/>
  <c r="V28" i="56"/>
  <c r="N23" i="56"/>
  <c r="S23" i="56"/>
  <c r="T23" i="56"/>
  <c r="U23" i="56"/>
  <c r="V23" i="56"/>
  <c r="S31" i="55"/>
  <c r="T31" i="55"/>
  <c r="U31" i="55"/>
  <c r="S39" i="55"/>
  <c r="T39" i="55"/>
  <c r="U39" i="55"/>
  <c r="V39" i="55"/>
  <c r="N39" i="55"/>
  <c r="S28" i="55"/>
  <c r="T28" i="55"/>
  <c r="U28" i="55"/>
  <c r="V28" i="55"/>
  <c r="N28" i="55"/>
  <c r="S36" i="55"/>
  <c r="T36" i="55"/>
  <c r="U36" i="55"/>
  <c r="V36" i="55"/>
  <c r="N36" i="55"/>
  <c r="S20" i="55"/>
  <c r="T20" i="55"/>
  <c r="U20" i="55"/>
  <c r="V20" i="55"/>
  <c r="W20" i="55"/>
  <c r="X20" i="55"/>
  <c r="N20" i="55"/>
  <c r="W19" i="77"/>
  <c r="X19" i="77"/>
  <c r="O19" i="77"/>
  <c r="V36" i="77"/>
  <c r="V23" i="77"/>
  <c r="Q28" i="77"/>
  <c r="P28" i="77"/>
  <c r="AC28" i="77"/>
  <c r="J23" i="63"/>
  <c r="Q27" i="77"/>
  <c r="P27" i="77"/>
  <c r="AC27" i="77"/>
  <c r="I23" i="63"/>
  <c r="U31" i="77"/>
  <c r="W35" i="77"/>
  <c r="X35" i="77"/>
  <c r="O35" i="77"/>
  <c r="V26" i="77"/>
  <c r="V20" i="77"/>
  <c r="V39" i="77"/>
  <c r="V34" i="77"/>
  <c r="V18" i="77"/>
  <c r="V30" i="77"/>
  <c r="P37" i="77"/>
  <c r="AC37" i="77"/>
  <c r="Q23" i="63"/>
  <c r="Q37" i="77"/>
  <c r="Q22" i="77"/>
  <c r="P22" i="77"/>
  <c r="AC22" i="77"/>
  <c r="F23" i="63"/>
  <c r="W38" i="77"/>
  <c r="X38" i="77"/>
  <c r="O38" i="77"/>
  <c r="Q29" i="77"/>
  <c r="P29" i="77"/>
  <c r="AC29" i="77"/>
  <c r="K23" i="63"/>
  <c r="Q21" i="77"/>
  <c r="P21" i="77"/>
  <c r="AC21" i="77"/>
  <c r="E23" i="63"/>
  <c r="V34" i="76"/>
  <c r="V20" i="76"/>
  <c r="V39" i="76"/>
  <c r="V18" i="76"/>
  <c r="P21" i="76"/>
  <c r="AC21" i="76"/>
  <c r="E22" i="63"/>
  <c r="Q21" i="76"/>
  <c r="P19" i="76"/>
  <c r="AC19" i="76"/>
  <c r="C22" i="63"/>
  <c r="Q19" i="76"/>
  <c r="Q29" i="76"/>
  <c r="P29" i="76"/>
  <c r="AC29" i="76"/>
  <c r="K22" i="63"/>
  <c r="W27" i="76"/>
  <c r="X27" i="76"/>
  <c r="O27" i="76"/>
  <c r="Q37" i="76"/>
  <c r="P37" i="76"/>
  <c r="AC37" i="76"/>
  <c r="Q22" i="63"/>
  <c r="P22" i="76"/>
  <c r="AC22" i="76"/>
  <c r="F22" i="63"/>
  <c r="V26" i="76"/>
  <c r="V36" i="76"/>
  <c r="V23" i="76"/>
  <c r="Q22" i="76"/>
  <c r="W38" i="76"/>
  <c r="X38" i="76"/>
  <c r="O38" i="76"/>
  <c r="Q35" i="76"/>
  <c r="P35" i="76"/>
  <c r="AC35" i="76"/>
  <c r="O22" i="63"/>
  <c r="U31" i="76"/>
  <c r="Q28" i="76"/>
  <c r="P28" i="76"/>
  <c r="AC28" i="76"/>
  <c r="J22" i="63"/>
  <c r="Q30" i="76"/>
  <c r="P30" i="76"/>
  <c r="AC30" i="76"/>
  <c r="L22" i="63"/>
  <c r="Q37" i="75"/>
  <c r="P37" i="75"/>
  <c r="P36" i="75"/>
  <c r="Q36" i="75"/>
  <c r="W19" i="75"/>
  <c r="X19" i="75"/>
  <c r="O19" i="75"/>
  <c r="W30" i="75"/>
  <c r="X30" i="75"/>
  <c r="O30" i="75"/>
  <c r="Q38" i="75"/>
  <c r="P38" i="75"/>
  <c r="AC38" i="75"/>
  <c r="R21" i="63"/>
  <c r="Q29" i="75"/>
  <c r="P29" i="75"/>
  <c r="AC29" i="75"/>
  <c r="K21" i="63"/>
  <c r="P27" i="75"/>
  <c r="AC27" i="75"/>
  <c r="I21" i="63"/>
  <c r="Q27" i="75"/>
  <c r="Q22" i="75"/>
  <c r="P22" i="75"/>
  <c r="AC22" i="75"/>
  <c r="F21" i="63"/>
  <c r="V34" i="75"/>
  <c r="Q28" i="75"/>
  <c r="P28" i="75"/>
  <c r="AC28" i="75"/>
  <c r="J21" i="63"/>
  <c r="V31" i="75"/>
  <c r="V18" i="75"/>
  <c r="U23" i="75"/>
  <c r="AC37" i="75"/>
  <c r="Q21" i="63"/>
  <c r="V26" i="75"/>
  <c r="AC36" i="75"/>
  <c r="P21" i="63"/>
  <c r="V39" i="75"/>
  <c r="W21" i="75"/>
  <c r="X21" i="75"/>
  <c r="O21" i="75"/>
  <c r="Q22" i="74"/>
  <c r="P22" i="74"/>
  <c r="Q19" i="74"/>
  <c r="P19" i="74"/>
  <c r="AC19" i="74"/>
  <c r="C20" i="63"/>
  <c r="W36" i="74"/>
  <c r="X36" i="74"/>
  <c r="O36" i="74"/>
  <c r="Q38" i="74"/>
  <c r="P38" i="74"/>
  <c r="AC38" i="74"/>
  <c r="R20" i="63"/>
  <c r="Q21" i="74"/>
  <c r="P21" i="74"/>
  <c r="AC21" i="74"/>
  <c r="E20" i="63"/>
  <c r="Q26" i="74"/>
  <c r="P26" i="74"/>
  <c r="AC26" i="74"/>
  <c r="W27" i="74"/>
  <c r="X27" i="74"/>
  <c r="O27" i="74"/>
  <c r="V37" i="74"/>
  <c r="U31" i="74"/>
  <c r="V34" i="74"/>
  <c r="V18" i="74"/>
  <c r="Q28" i="74"/>
  <c r="P28" i="74"/>
  <c r="AC28" i="74"/>
  <c r="J20" i="63"/>
  <c r="AC22" i="74"/>
  <c r="F20" i="63"/>
  <c r="W30" i="74"/>
  <c r="X30" i="74"/>
  <c r="O30" i="74"/>
  <c r="Q29" i="74"/>
  <c r="P29" i="74"/>
  <c r="AC29" i="74"/>
  <c r="K20" i="63"/>
  <c r="P23" i="74"/>
  <c r="Q23" i="74"/>
  <c r="U39" i="74"/>
  <c r="P30" i="73"/>
  <c r="AC30" i="73"/>
  <c r="L19" i="63"/>
  <c r="Q30" i="73"/>
  <c r="Q19" i="73"/>
  <c r="P19" i="73"/>
  <c r="AC19" i="73"/>
  <c r="C19" i="63"/>
  <c r="Q36" i="73"/>
  <c r="P36" i="73"/>
  <c r="V34" i="73"/>
  <c r="V18" i="73"/>
  <c r="V23" i="73"/>
  <c r="W35" i="73"/>
  <c r="X35" i="73"/>
  <c r="O35" i="73"/>
  <c r="V20" i="73"/>
  <c r="V31" i="73"/>
  <c r="V39" i="73"/>
  <c r="V26" i="73"/>
  <c r="AC36" i="73"/>
  <c r="P19" i="63"/>
  <c r="Q28" i="73"/>
  <c r="P28" i="73"/>
  <c r="AC28" i="73"/>
  <c r="J19" i="63"/>
  <c r="W21" i="73"/>
  <c r="X21" i="73"/>
  <c r="O21" i="73"/>
  <c r="W38" i="73"/>
  <c r="X38" i="73"/>
  <c r="O38" i="73"/>
  <c r="Q29" i="73"/>
  <c r="P29" i="73"/>
  <c r="AC29" i="73"/>
  <c r="K19" i="63"/>
  <c r="Q27" i="73"/>
  <c r="P27" i="73"/>
  <c r="AC27" i="73"/>
  <c r="I19" i="63"/>
  <c r="Q37" i="73"/>
  <c r="P37" i="73"/>
  <c r="AC37" i="73"/>
  <c r="Q19" i="63"/>
  <c r="P22" i="73"/>
  <c r="AC22" i="73"/>
  <c r="F19" i="63"/>
  <c r="Q22" i="73"/>
  <c r="U31" i="72"/>
  <c r="W19" i="72"/>
  <c r="X19" i="72"/>
  <c r="O19" i="72"/>
  <c r="P22" i="72"/>
  <c r="Q22" i="72"/>
  <c r="Q35" i="72"/>
  <c r="P35" i="72"/>
  <c r="AC35" i="72"/>
  <c r="O18" i="63"/>
  <c r="Q38" i="72"/>
  <c r="P38" i="72"/>
  <c r="AC38" i="72"/>
  <c r="R18" i="63"/>
  <c r="V30" i="72"/>
  <c r="P28" i="72"/>
  <c r="Q28" i="72"/>
  <c r="P37" i="72"/>
  <c r="AC37" i="72"/>
  <c r="Q18" i="63"/>
  <c r="Q37" i="72"/>
  <c r="V20" i="72"/>
  <c r="AC22" i="72"/>
  <c r="F18" i="63"/>
  <c r="AC28" i="72"/>
  <c r="J18" i="63"/>
  <c r="V18" i="72"/>
  <c r="V34" i="72"/>
  <c r="W36" i="72"/>
  <c r="X36" i="72"/>
  <c r="O36" i="72"/>
  <c r="V39" i="72"/>
  <c r="V26" i="72"/>
  <c r="V23" i="72"/>
  <c r="V23" i="71"/>
  <c r="W28" i="71"/>
  <c r="X28" i="71"/>
  <c r="O28" i="71"/>
  <c r="Q21" i="71"/>
  <c r="P21" i="71"/>
  <c r="AC21" i="71"/>
  <c r="E17" i="63"/>
  <c r="W19" i="71"/>
  <c r="X19" i="71"/>
  <c r="O19" i="71"/>
  <c r="Q35" i="71"/>
  <c r="P35" i="71"/>
  <c r="AC35" i="71"/>
  <c r="O17" i="63"/>
  <c r="V20" i="71"/>
  <c r="V31" i="71"/>
  <c r="V36" i="71"/>
  <c r="V39" i="71"/>
  <c r="P38" i="71"/>
  <c r="AC38" i="71"/>
  <c r="R17" i="63"/>
  <c r="Q38" i="71"/>
  <c r="V30" i="71"/>
  <c r="V18" i="71"/>
  <c r="V34" i="71"/>
  <c r="V26" i="71"/>
  <c r="W22" i="71"/>
  <c r="X22" i="71"/>
  <c r="O22" i="71"/>
  <c r="W22" i="62"/>
  <c r="X22" i="62"/>
  <c r="O22" i="62"/>
  <c r="P30" i="62"/>
  <c r="Q30" i="62"/>
  <c r="V34" i="62"/>
  <c r="V18" i="62"/>
  <c r="Q38" i="62"/>
  <c r="P38" i="62"/>
  <c r="AC38" i="62"/>
  <c r="R16" i="63"/>
  <c r="Q21" i="62"/>
  <c r="P21" i="62"/>
  <c r="AC21" i="62"/>
  <c r="E16" i="63"/>
  <c r="Q27" i="62"/>
  <c r="P27" i="62"/>
  <c r="AC27" i="62"/>
  <c r="I16" i="63"/>
  <c r="P20" i="62"/>
  <c r="AC20" i="62"/>
  <c r="D16" i="63"/>
  <c r="Q20" i="62"/>
  <c r="W37" i="62"/>
  <c r="X37" i="62"/>
  <c r="O37" i="62"/>
  <c r="Q19" i="62"/>
  <c r="P19" i="62"/>
  <c r="AC19" i="62"/>
  <c r="C16" i="63"/>
  <c r="V39" i="62"/>
  <c r="U23" i="62"/>
  <c r="Q35" i="62"/>
  <c r="P35" i="62"/>
  <c r="AC35" i="62"/>
  <c r="O16" i="63"/>
  <c r="V26" i="62"/>
  <c r="AC30" i="62"/>
  <c r="L16" i="63"/>
  <c r="V34" i="70"/>
  <c r="U31" i="70"/>
  <c r="V30" i="70"/>
  <c r="V18" i="70"/>
  <c r="P38" i="70"/>
  <c r="AC38" i="70"/>
  <c r="R15" i="63"/>
  <c r="Q38" i="70"/>
  <c r="P37" i="70"/>
  <c r="AC37" i="70"/>
  <c r="Q15" i="63"/>
  <c r="Q37" i="70"/>
  <c r="Q35" i="70"/>
  <c r="P35" i="70"/>
  <c r="AC35" i="70"/>
  <c r="O15" i="63"/>
  <c r="V26" i="70"/>
  <c r="W19" i="70"/>
  <c r="X19" i="70"/>
  <c r="O19" i="70"/>
  <c r="P22" i="70"/>
  <c r="AC22" i="70"/>
  <c r="F15" i="63"/>
  <c r="Q22" i="70"/>
  <c r="U31" i="69"/>
  <c r="Q21" i="69"/>
  <c r="P21" i="69"/>
  <c r="AC21" i="69"/>
  <c r="Q19" i="69"/>
  <c r="P19" i="69"/>
  <c r="AC19" i="69"/>
  <c r="Q27" i="69"/>
  <c r="P27" i="69"/>
  <c r="AC27" i="69"/>
  <c r="Q35" i="69"/>
  <c r="P35" i="69"/>
  <c r="AC35" i="69"/>
  <c r="V30" i="69"/>
  <c r="V26" i="69"/>
  <c r="V34" i="69"/>
  <c r="V18" i="69"/>
  <c r="V20" i="69"/>
  <c r="Q29" i="69"/>
  <c r="P29" i="69"/>
  <c r="AC29" i="69"/>
  <c r="P37" i="69"/>
  <c r="AC37" i="69"/>
  <c r="Q37" i="69"/>
  <c r="P22" i="69"/>
  <c r="AC22" i="69"/>
  <c r="Q22" i="69"/>
  <c r="P38" i="69"/>
  <c r="AC38" i="69"/>
  <c r="Q38" i="69"/>
  <c r="V36" i="68"/>
  <c r="Q38" i="68"/>
  <c r="P38" i="68"/>
  <c r="AC38" i="68"/>
  <c r="Q35" i="68"/>
  <c r="P35" i="68"/>
  <c r="AC35" i="68"/>
  <c r="Q29" i="68"/>
  <c r="P29" i="68"/>
  <c r="AC29" i="68"/>
  <c r="U31" i="68"/>
  <c r="P37" i="68"/>
  <c r="AC37" i="68"/>
  <c r="Q37" i="68"/>
  <c r="V26" i="68"/>
  <c r="V34" i="68"/>
  <c r="V18" i="68"/>
  <c r="W22" i="68"/>
  <c r="X22" i="68"/>
  <c r="O22" i="68"/>
  <c r="Q21" i="68"/>
  <c r="P21" i="68"/>
  <c r="AC21" i="68"/>
  <c r="Q30" i="68"/>
  <c r="P30" i="68"/>
  <c r="AC30" i="68"/>
  <c r="Q19" i="68"/>
  <c r="P19" i="68"/>
  <c r="AC19" i="68"/>
  <c r="Q27" i="68"/>
  <c r="P27" i="68"/>
  <c r="AC27" i="68"/>
  <c r="Q37" i="61"/>
  <c r="P37" i="61"/>
  <c r="AC37" i="61"/>
  <c r="Q29" i="61"/>
  <c r="P29" i="61"/>
  <c r="AC29" i="61"/>
  <c r="P38" i="61"/>
  <c r="AC38" i="61"/>
  <c r="Q38" i="61"/>
  <c r="Q35" i="61"/>
  <c r="P35" i="61"/>
  <c r="AC35" i="61"/>
  <c r="Q30" i="61"/>
  <c r="P30" i="61"/>
  <c r="AC30" i="61"/>
  <c r="Q19" i="61"/>
  <c r="P19" i="61"/>
  <c r="AC19" i="61"/>
  <c r="V18" i="61"/>
  <c r="V36" i="61"/>
  <c r="V26" i="61"/>
  <c r="V23" i="61"/>
  <c r="Q27" i="61"/>
  <c r="P27" i="61"/>
  <c r="AC27" i="61"/>
  <c r="Q21" i="61"/>
  <c r="P21" i="61"/>
  <c r="AC21" i="61"/>
  <c r="W22" i="61"/>
  <c r="X22" i="61"/>
  <c r="O22" i="61"/>
  <c r="Q35" i="53"/>
  <c r="P35" i="53"/>
  <c r="AC35" i="53"/>
  <c r="P37" i="53"/>
  <c r="AC37" i="53"/>
  <c r="Q37" i="53"/>
  <c r="V36" i="53"/>
  <c r="V30" i="53"/>
  <c r="U31" i="53"/>
  <c r="V18" i="53"/>
  <c r="Q22" i="53"/>
  <c r="P22" i="53"/>
  <c r="AC22" i="53"/>
  <c r="V26" i="53"/>
  <c r="Q27" i="53"/>
  <c r="P27" i="53"/>
  <c r="AC27" i="53"/>
  <c r="Q22" i="60"/>
  <c r="P22" i="60"/>
  <c r="AC22" i="60"/>
  <c r="U31" i="60"/>
  <c r="V18" i="60"/>
  <c r="V34" i="60"/>
  <c r="Q19" i="60"/>
  <c r="P19" i="60"/>
  <c r="AC19" i="60"/>
  <c r="Q26" i="60"/>
  <c r="P26" i="60"/>
  <c r="AC26" i="60"/>
  <c r="W38" i="60"/>
  <c r="X38" i="60"/>
  <c r="O38" i="60"/>
  <c r="P36" i="60"/>
  <c r="Q36" i="60"/>
  <c r="V27" i="60"/>
  <c r="W30" i="60"/>
  <c r="X30" i="60"/>
  <c r="O30" i="60"/>
  <c r="U23" i="60"/>
  <c r="V34" i="59"/>
  <c r="W35" i="59"/>
  <c r="X35" i="59"/>
  <c r="O35" i="59"/>
  <c r="V18" i="59"/>
  <c r="Q22" i="59"/>
  <c r="P22" i="59"/>
  <c r="AC22" i="59"/>
  <c r="Q27" i="59"/>
  <c r="P27" i="59"/>
  <c r="AC27" i="59"/>
  <c r="P37" i="59"/>
  <c r="AC37" i="59"/>
  <c r="Q37" i="59"/>
  <c r="Q29" i="59"/>
  <c r="P29" i="59"/>
  <c r="AC29" i="59"/>
  <c r="Q38" i="59"/>
  <c r="P38" i="59"/>
  <c r="AC38" i="59"/>
  <c r="V30" i="59"/>
  <c r="V26" i="59"/>
  <c r="Q19" i="59"/>
  <c r="P19" i="59"/>
  <c r="AC19" i="59"/>
  <c r="V34" i="58"/>
  <c r="W35" i="58"/>
  <c r="X35" i="58"/>
  <c r="O35" i="58"/>
  <c r="Q19" i="58"/>
  <c r="P19" i="58"/>
  <c r="AC19" i="58"/>
  <c r="V20" i="58"/>
  <c r="Q28" i="58"/>
  <c r="P28" i="58"/>
  <c r="AC28" i="58"/>
  <c r="P36" i="58"/>
  <c r="AC36" i="58"/>
  <c r="Q36" i="58"/>
  <c r="Q38" i="58"/>
  <c r="P38" i="58"/>
  <c r="V39" i="58"/>
  <c r="V26" i="58"/>
  <c r="V18" i="58"/>
  <c r="V30" i="58"/>
  <c r="W36" i="57"/>
  <c r="X36" i="57"/>
  <c r="O36" i="57"/>
  <c r="V18" i="57"/>
  <c r="V26" i="57"/>
  <c r="W22" i="57"/>
  <c r="X22" i="57"/>
  <c r="O22" i="57"/>
  <c r="P27" i="57"/>
  <c r="AC27" i="57"/>
  <c r="Q27" i="57"/>
  <c r="U39" i="57"/>
  <c r="W30" i="57"/>
  <c r="X30" i="57"/>
  <c r="O30" i="57"/>
  <c r="V34" i="57"/>
  <c r="V37" i="57"/>
  <c r="Q19" i="57"/>
  <c r="P19" i="57"/>
  <c r="AC19" i="57"/>
  <c r="Q38" i="56"/>
  <c r="P38" i="56"/>
  <c r="V30" i="56"/>
  <c r="Q37" i="56"/>
  <c r="P37" i="56"/>
  <c r="AC37" i="56"/>
  <c r="V26" i="56"/>
  <c r="V18" i="56"/>
  <c r="V34" i="56"/>
  <c r="Q19" i="56"/>
  <c r="P19" i="56"/>
  <c r="AC19" i="56"/>
  <c r="Q22" i="56"/>
  <c r="P22" i="56"/>
  <c r="AC22" i="56"/>
  <c r="Q27" i="56"/>
  <c r="P27" i="56"/>
  <c r="AC27" i="56"/>
  <c r="P35" i="56"/>
  <c r="AC35" i="56"/>
  <c r="Q35" i="56"/>
  <c r="U31" i="56"/>
  <c r="W21" i="56"/>
  <c r="X21" i="56"/>
  <c r="O21" i="56"/>
  <c r="V18" i="55"/>
  <c r="V26" i="55"/>
  <c r="Q29" i="55"/>
  <c r="P29" i="55"/>
  <c r="AC29" i="55"/>
  <c r="Q27" i="55"/>
  <c r="P27" i="55"/>
  <c r="AC27" i="55"/>
  <c r="Q21" i="55"/>
  <c r="P21" i="55"/>
  <c r="AC21" i="55"/>
  <c r="U23" i="55"/>
  <c r="Q35" i="55"/>
  <c r="P35" i="55"/>
  <c r="AC35" i="55"/>
  <c r="P30" i="55"/>
  <c r="Q30" i="55"/>
  <c r="P38" i="55"/>
  <c r="AC38" i="55"/>
  <c r="Q38" i="55"/>
  <c r="V34" i="55"/>
  <c r="Q37" i="55"/>
  <c r="P37" i="55"/>
  <c r="AC37" i="55"/>
  <c r="Q22" i="55"/>
  <c r="P22" i="55"/>
  <c r="W8" i="77"/>
  <c r="X8" i="77"/>
  <c r="O8" i="77"/>
  <c r="V9" i="77"/>
  <c r="W11" i="77"/>
  <c r="X11" i="77"/>
  <c r="O11" i="77"/>
  <c r="V14" i="77"/>
  <c r="V7" i="77"/>
  <c r="W12" i="77"/>
  <c r="X12" i="77"/>
  <c r="O12" i="77"/>
  <c r="W6" i="77"/>
  <c r="X6" i="77"/>
  <c r="O6" i="77"/>
  <c r="W15" i="77"/>
  <c r="X15" i="77"/>
  <c r="O15" i="77"/>
  <c r="O13" i="77"/>
  <c r="W13" i="77"/>
  <c r="X13" i="77"/>
  <c r="V10" i="77"/>
  <c r="S16" i="77"/>
  <c r="T16" i="77"/>
  <c r="N16" i="77"/>
  <c r="U16" i="76"/>
  <c r="Y11" i="76"/>
  <c r="Q11" i="76"/>
  <c r="P11" i="76"/>
  <c r="Y15" i="76"/>
  <c r="Q15" i="76"/>
  <c r="P15" i="76"/>
  <c r="V12" i="76"/>
  <c r="U6" i="76"/>
  <c r="W10" i="76"/>
  <c r="X10" i="76"/>
  <c r="O10" i="76"/>
  <c r="P13" i="76"/>
  <c r="Y13" i="76"/>
  <c r="Q13" i="76"/>
  <c r="V14" i="76"/>
  <c r="W8" i="76"/>
  <c r="X8" i="76"/>
  <c r="O8" i="76"/>
  <c r="V8" i="75"/>
  <c r="W11" i="75"/>
  <c r="X11" i="75"/>
  <c r="O11" i="75"/>
  <c r="W15" i="75"/>
  <c r="X15" i="75"/>
  <c r="O15" i="75"/>
  <c r="Y12" i="75"/>
  <c r="Q12" i="75"/>
  <c r="P12" i="75"/>
  <c r="V14" i="75"/>
  <c r="Y13" i="75"/>
  <c r="Q13" i="75"/>
  <c r="P13" i="75"/>
  <c r="S16" i="75"/>
  <c r="T16" i="75"/>
  <c r="N16" i="75"/>
  <c r="O9" i="75"/>
  <c r="W9" i="75"/>
  <c r="X9" i="75"/>
  <c r="W7" i="75"/>
  <c r="X7" i="75"/>
  <c r="O7" i="75"/>
  <c r="W10" i="75"/>
  <c r="X10" i="75"/>
  <c r="O10" i="75"/>
  <c r="U6" i="75"/>
  <c r="U16" i="74"/>
  <c r="O15" i="74"/>
  <c r="W15" i="74"/>
  <c r="X15" i="74"/>
  <c r="V14" i="74"/>
  <c r="U6" i="74"/>
  <c r="W8" i="74"/>
  <c r="X8" i="74"/>
  <c r="O8" i="74"/>
  <c r="W12" i="74"/>
  <c r="X12" i="74"/>
  <c r="O12" i="74"/>
  <c r="W7" i="74"/>
  <c r="X7" i="74"/>
  <c r="O7" i="74"/>
  <c r="W10" i="74"/>
  <c r="X10" i="74"/>
  <c r="O10" i="74"/>
  <c r="W9" i="74"/>
  <c r="X9" i="74"/>
  <c r="O9" i="74"/>
  <c r="W13" i="74"/>
  <c r="X13" i="74"/>
  <c r="O13" i="74"/>
  <c r="U11" i="74"/>
  <c r="O11" i="73"/>
  <c r="W11" i="73"/>
  <c r="X11" i="73"/>
  <c r="V14" i="73"/>
  <c r="S16" i="73"/>
  <c r="T16" i="73"/>
  <c r="N16" i="73"/>
  <c r="V10" i="73"/>
  <c r="W9" i="73"/>
  <c r="X9" i="73"/>
  <c r="O9" i="73"/>
  <c r="V13" i="73"/>
  <c r="O15" i="73"/>
  <c r="W15" i="73"/>
  <c r="X15" i="73"/>
  <c r="W12" i="73"/>
  <c r="X12" i="73"/>
  <c r="O12" i="73"/>
  <c r="W7" i="73"/>
  <c r="X7" i="73"/>
  <c r="O7" i="73"/>
  <c r="U6" i="73"/>
  <c r="W8" i="73"/>
  <c r="X8" i="73"/>
  <c r="O8" i="73"/>
  <c r="W7" i="72"/>
  <c r="X7" i="72"/>
  <c r="O7" i="72"/>
  <c r="W9" i="72"/>
  <c r="X9" i="72"/>
  <c r="O9" i="72"/>
  <c r="W11" i="72"/>
  <c r="X11" i="72"/>
  <c r="O11" i="72"/>
  <c r="W13" i="72"/>
  <c r="X13" i="72"/>
  <c r="O13" i="72"/>
  <c r="V14" i="72"/>
  <c r="O15" i="72"/>
  <c r="W15" i="72"/>
  <c r="X15" i="72"/>
  <c r="U16" i="72"/>
  <c r="V8" i="72"/>
  <c r="U6" i="72"/>
  <c r="V10" i="72"/>
  <c r="W12" i="72"/>
  <c r="X12" i="72"/>
  <c r="O12" i="72"/>
  <c r="U9" i="71"/>
  <c r="W14" i="71"/>
  <c r="X14" i="71"/>
  <c r="O14" i="71"/>
  <c r="O11" i="71"/>
  <c r="W11" i="71"/>
  <c r="X11" i="71"/>
  <c r="V10" i="71"/>
  <c r="W13" i="71"/>
  <c r="X13" i="71"/>
  <c r="O13" i="71"/>
  <c r="W7" i="71"/>
  <c r="X7" i="71"/>
  <c r="O7" i="71"/>
  <c r="S16" i="71"/>
  <c r="T16" i="71"/>
  <c r="N16" i="71"/>
  <c r="V12" i="71"/>
  <c r="W6" i="71"/>
  <c r="X6" i="71"/>
  <c r="O6" i="71"/>
  <c r="W8" i="71"/>
  <c r="X8" i="71"/>
  <c r="O8" i="71"/>
  <c r="O15" i="71"/>
  <c r="W15" i="71"/>
  <c r="X15" i="71"/>
  <c r="W5" i="40"/>
  <c r="Q5" i="40"/>
  <c r="M5" i="40"/>
  <c r="G5" i="40"/>
  <c r="C5" i="40"/>
  <c r="AC22" i="55"/>
  <c r="P29" i="53"/>
  <c r="AC29" i="53"/>
  <c r="Q29" i="53"/>
  <c r="W21" i="60"/>
  <c r="X21" i="60"/>
  <c r="Q21" i="60"/>
  <c r="AC38" i="58"/>
  <c r="O29" i="56"/>
  <c r="W29" i="56"/>
  <c r="X29" i="56"/>
  <c r="AC30" i="55"/>
  <c r="W20" i="68"/>
  <c r="X20" i="68"/>
  <c r="Q38" i="57"/>
  <c r="AC38" i="56"/>
  <c r="Y7" i="76"/>
  <c r="Q7" i="76"/>
  <c r="P7" i="76"/>
  <c r="AC36" i="60"/>
  <c r="W36" i="62"/>
  <c r="X36" i="62"/>
  <c r="P36" i="62"/>
  <c r="AC36" i="62"/>
  <c r="P16" i="63"/>
  <c r="W28" i="62"/>
  <c r="X28" i="62"/>
  <c r="O28" i="62"/>
  <c r="O28" i="69"/>
  <c r="W28" i="69"/>
  <c r="X28" i="69"/>
  <c r="P28" i="69"/>
  <c r="W36" i="69"/>
  <c r="X36" i="69"/>
  <c r="O36" i="69"/>
  <c r="W38" i="53"/>
  <c r="X38" i="53"/>
  <c r="O38" i="53"/>
  <c r="W22" i="58"/>
  <c r="X22" i="58"/>
  <c r="O22" i="58"/>
  <c r="W28" i="57"/>
  <c r="X28" i="57"/>
  <c r="O28" i="57"/>
  <c r="W36" i="70"/>
  <c r="X36" i="70"/>
  <c r="O36" i="70"/>
  <c r="O28" i="70"/>
  <c r="W28" i="70"/>
  <c r="X28" i="70"/>
  <c r="O28" i="60"/>
  <c r="W28" i="60"/>
  <c r="X28" i="60"/>
  <c r="W28" i="68"/>
  <c r="X28" i="68"/>
  <c r="O28" i="68"/>
  <c r="W28" i="61"/>
  <c r="X28" i="61"/>
  <c r="Q28" i="61"/>
  <c r="O28" i="61"/>
  <c r="W20" i="61"/>
  <c r="X20" i="61"/>
  <c r="O20" i="61"/>
  <c r="O28" i="53"/>
  <c r="W28" i="53"/>
  <c r="X28" i="53"/>
  <c r="W29" i="60"/>
  <c r="X29" i="60"/>
  <c r="O29" i="60"/>
  <c r="W20" i="59"/>
  <c r="X20" i="59"/>
  <c r="Q20" i="59"/>
  <c r="W36" i="59"/>
  <c r="X36" i="59"/>
  <c r="O36" i="59"/>
  <c r="W28" i="59"/>
  <c r="X28" i="59"/>
  <c r="O28" i="59"/>
  <c r="W37" i="58"/>
  <c r="X37" i="58"/>
  <c r="O37" i="58"/>
  <c r="U29" i="58"/>
  <c r="O21" i="58"/>
  <c r="W21" i="58"/>
  <c r="X21" i="58"/>
  <c r="W29" i="57"/>
  <c r="X29" i="57"/>
  <c r="O29" i="57"/>
  <c r="O21" i="57"/>
  <c r="W21" i="57"/>
  <c r="X21" i="57"/>
  <c r="Q35" i="57"/>
  <c r="P35" i="57"/>
  <c r="AC35" i="57"/>
  <c r="W28" i="56"/>
  <c r="X28" i="56"/>
  <c r="O28" i="56"/>
  <c r="W36" i="56"/>
  <c r="X36" i="56"/>
  <c r="O36" i="56"/>
  <c r="O20" i="55"/>
  <c r="W28" i="55"/>
  <c r="X28" i="55"/>
  <c r="Q28" i="55"/>
  <c r="O28" i="55"/>
  <c r="W36" i="55"/>
  <c r="X36" i="55"/>
  <c r="O36" i="55"/>
  <c r="W20" i="77"/>
  <c r="X20" i="77"/>
  <c r="O20" i="77"/>
  <c r="O34" i="77"/>
  <c r="W34" i="77"/>
  <c r="X34" i="77"/>
  <c r="Q35" i="77"/>
  <c r="P35" i="77"/>
  <c r="W39" i="77"/>
  <c r="X39" i="77"/>
  <c r="O39" i="77"/>
  <c r="W26" i="77"/>
  <c r="X26" i="77"/>
  <c r="O26" i="77"/>
  <c r="V31" i="77"/>
  <c r="W36" i="77"/>
  <c r="X36" i="77"/>
  <c r="O36" i="77"/>
  <c r="Q19" i="77"/>
  <c r="P19" i="77"/>
  <c r="AC19" i="77"/>
  <c r="C23" i="63"/>
  <c r="W30" i="77"/>
  <c r="X30" i="77"/>
  <c r="O30" i="77"/>
  <c r="AC35" i="77"/>
  <c r="O23" i="63"/>
  <c r="W23" i="77"/>
  <c r="X23" i="77"/>
  <c r="O23" i="77"/>
  <c r="Q38" i="77"/>
  <c r="P38" i="77"/>
  <c r="AC38" i="77"/>
  <c r="R23" i="63"/>
  <c r="O18" i="77"/>
  <c r="W18" i="77"/>
  <c r="X18" i="77"/>
  <c r="W36" i="76"/>
  <c r="X36" i="76"/>
  <c r="O36" i="76"/>
  <c r="Q38" i="76"/>
  <c r="P38" i="76"/>
  <c r="AC38" i="76"/>
  <c r="R22" i="63"/>
  <c r="W39" i="76"/>
  <c r="X39" i="76"/>
  <c r="O39" i="76"/>
  <c r="W23" i="76"/>
  <c r="X23" i="76"/>
  <c r="O23" i="76"/>
  <c r="W34" i="76"/>
  <c r="X34" i="76"/>
  <c r="O34" i="76"/>
  <c r="V31" i="76"/>
  <c r="Q27" i="76"/>
  <c r="P27" i="76"/>
  <c r="AC27" i="76"/>
  <c r="I22" i="63"/>
  <c r="W18" i="76"/>
  <c r="X18" i="76"/>
  <c r="O18" i="76"/>
  <c r="W26" i="76"/>
  <c r="X26" i="76"/>
  <c r="O26" i="76"/>
  <c r="W20" i="76"/>
  <c r="X20" i="76"/>
  <c r="O20" i="76"/>
  <c r="Q21" i="75"/>
  <c r="P21" i="75"/>
  <c r="AC21" i="75"/>
  <c r="E21" i="63"/>
  <c r="W26" i="75"/>
  <c r="X26" i="75"/>
  <c r="O26" i="75"/>
  <c r="W31" i="75"/>
  <c r="X31" i="75"/>
  <c r="O31" i="75"/>
  <c r="O34" i="75"/>
  <c r="W34" i="75"/>
  <c r="X34" i="75"/>
  <c r="Q19" i="75"/>
  <c r="P19" i="75"/>
  <c r="AC19" i="75"/>
  <c r="C21" i="63"/>
  <c r="W18" i="75"/>
  <c r="X18" i="75"/>
  <c r="O18" i="75"/>
  <c r="Q30" i="75"/>
  <c r="P30" i="75"/>
  <c r="AC30" i="75"/>
  <c r="L21" i="63"/>
  <c r="V23" i="75"/>
  <c r="W39" i="75"/>
  <c r="X39" i="75"/>
  <c r="O39" i="75"/>
  <c r="H20" i="63"/>
  <c r="W34" i="74"/>
  <c r="X34" i="74"/>
  <c r="O34" i="74"/>
  <c r="V39" i="74"/>
  <c r="Q30" i="74"/>
  <c r="P30" i="74"/>
  <c r="AC30" i="74"/>
  <c r="L20" i="63"/>
  <c r="V31" i="74"/>
  <c r="W37" i="74"/>
  <c r="X37" i="74"/>
  <c r="O37" i="74"/>
  <c r="W18" i="74"/>
  <c r="X18" i="74"/>
  <c r="O18" i="74"/>
  <c r="Q36" i="74"/>
  <c r="P36" i="74"/>
  <c r="AC36" i="74"/>
  <c r="P20" i="63"/>
  <c r="Q27" i="74"/>
  <c r="P27" i="74"/>
  <c r="AC27" i="74"/>
  <c r="W39" i="73"/>
  <c r="X39" i="73"/>
  <c r="O39" i="73"/>
  <c r="W31" i="73"/>
  <c r="X31" i="73"/>
  <c r="O31" i="73"/>
  <c r="W23" i="73"/>
  <c r="X23" i="73"/>
  <c r="O23" i="73"/>
  <c r="Q35" i="73"/>
  <c r="P35" i="73"/>
  <c r="AC35" i="73"/>
  <c r="O19" i="63"/>
  <c r="W34" i="73"/>
  <c r="X34" i="73"/>
  <c r="O34" i="73"/>
  <c r="Q38" i="73"/>
  <c r="P38" i="73"/>
  <c r="AC38" i="73"/>
  <c r="R19" i="63"/>
  <c r="Q21" i="73"/>
  <c r="P21" i="73"/>
  <c r="AC21" i="73"/>
  <c r="E19" i="63"/>
  <c r="W26" i="73"/>
  <c r="X26" i="73"/>
  <c r="O26" i="73"/>
  <c r="W20" i="73"/>
  <c r="X20" i="73"/>
  <c r="O20" i="73"/>
  <c r="W18" i="73"/>
  <c r="X18" i="73"/>
  <c r="O18" i="73"/>
  <c r="Q36" i="72"/>
  <c r="P36" i="72"/>
  <c r="AC36" i="72"/>
  <c r="P18" i="63"/>
  <c r="Q19" i="72"/>
  <c r="P19" i="72"/>
  <c r="AC19" i="72"/>
  <c r="C18" i="63"/>
  <c r="W23" i="72"/>
  <c r="X23" i="72"/>
  <c r="O23" i="72"/>
  <c r="V31" i="72"/>
  <c r="W39" i="72"/>
  <c r="X39" i="72"/>
  <c r="O39" i="72"/>
  <c r="W18" i="72"/>
  <c r="X18" i="72"/>
  <c r="O18" i="72"/>
  <c r="W20" i="72"/>
  <c r="X20" i="72"/>
  <c r="O20" i="72"/>
  <c r="W26" i="72"/>
  <c r="X26" i="72"/>
  <c r="O26" i="72"/>
  <c r="W34" i="72"/>
  <c r="X34" i="72"/>
  <c r="O34" i="72"/>
  <c r="W30" i="72"/>
  <c r="X30" i="72"/>
  <c r="O30" i="72"/>
  <c r="Q22" i="71"/>
  <c r="P22" i="71"/>
  <c r="AC22" i="71"/>
  <c r="F17" i="63"/>
  <c r="W18" i="71"/>
  <c r="X18" i="71"/>
  <c r="O18" i="71"/>
  <c r="Q28" i="71"/>
  <c r="P28" i="71"/>
  <c r="AC28" i="71"/>
  <c r="J17" i="63"/>
  <c r="W30" i="71"/>
  <c r="X30" i="71"/>
  <c r="O30" i="71"/>
  <c r="W39" i="71"/>
  <c r="X39" i="71"/>
  <c r="O39" i="71"/>
  <c r="W31" i="71"/>
  <c r="X31" i="71"/>
  <c r="O31" i="71"/>
  <c r="W26" i="71"/>
  <c r="X26" i="71"/>
  <c r="O26" i="71"/>
  <c r="W34" i="71"/>
  <c r="X34" i="71"/>
  <c r="O34" i="71"/>
  <c r="W23" i="71"/>
  <c r="X23" i="71"/>
  <c r="O23" i="71"/>
  <c r="Q19" i="71"/>
  <c r="P19" i="71"/>
  <c r="AC19" i="71"/>
  <c r="C17" i="63"/>
  <c r="W36" i="71"/>
  <c r="X36" i="71"/>
  <c r="O36" i="71"/>
  <c r="W20" i="71"/>
  <c r="X20" i="71"/>
  <c r="O20" i="71"/>
  <c r="O18" i="62"/>
  <c r="W18" i="62"/>
  <c r="X18" i="62"/>
  <c r="Q36" i="62"/>
  <c r="V23" i="62"/>
  <c r="W39" i="62"/>
  <c r="X39" i="62"/>
  <c r="O39" i="62"/>
  <c r="W31" i="62"/>
  <c r="X31" i="62"/>
  <c r="O31" i="62"/>
  <c r="W26" i="62"/>
  <c r="X26" i="62"/>
  <c r="O26" i="62"/>
  <c r="Q37" i="62"/>
  <c r="P37" i="62"/>
  <c r="AC37" i="62"/>
  <c r="Q16" i="63"/>
  <c r="W34" i="62"/>
  <c r="X34" i="62"/>
  <c r="O34" i="62"/>
  <c r="Q22" i="62"/>
  <c r="P22" i="62"/>
  <c r="AC22" i="62"/>
  <c r="F16" i="63"/>
  <c r="V31" i="70"/>
  <c r="W39" i="70"/>
  <c r="X39" i="70"/>
  <c r="O39" i="70"/>
  <c r="W18" i="70"/>
  <c r="X18" i="70"/>
  <c r="O18" i="70"/>
  <c r="W20" i="70"/>
  <c r="X20" i="70"/>
  <c r="O20" i="70"/>
  <c r="W23" i="70"/>
  <c r="X23" i="70"/>
  <c r="O23" i="70"/>
  <c r="W30" i="70"/>
  <c r="X30" i="70"/>
  <c r="O30" i="70"/>
  <c r="W26" i="70"/>
  <c r="X26" i="70"/>
  <c r="O26" i="70"/>
  <c r="Q19" i="70"/>
  <c r="P19" i="70"/>
  <c r="AC19" i="70"/>
  <c r="C15" i="63"/>
  <c r="W34" i="70"/>
  <c r="X34" i="70"/>
  <c r="O34" i="70"/>
  <c r="W20" i="69"/>
  <c r="X20" i="69"/>
  <c r="O20" i="69"/>
  <c r="W18" i="69"/>
  <c r="X18" i="69"/>
  <c r="O18" i="69"/>
  <c r="W39" i="69"/>
  <c r="X39" i="69"/>
  <c r="O39" i="69"/>
  <c r="W30" i="69"/>
  <c r="X30" i="69"/>
  <c r="O30" i="69"/>
  <c r="V31" i="69"/>
  <c r="W23" i="69"/>
  <c r="X23" i="69"/>
  <c r="O23" i="69"/>
  <c r="W26" i="69"/>
  <c r="X26" i="69"/>
  <c r="O26" i="69"/>
  <c r="W34" i="69"/>
  <c r="X34" i="69"/>
  <c r="O34" i="69"/>
  <c r="W18" i="68"/>
  <c r="X18" i="68"/>
  <c r="O18" i="68"/>
  <c r="W26" i="68"/>
  <c r="X26" i="68"/>
  <c r="O26" i="68"/>
  <c r="Q22" i="68"/>
  <c r="P22" i="68"/>
  <c r="W34" i="68"/>
  <c r="X34" i="68"/>
  <c r="O34" i="68"/>
  <c r="V31" i="68"/>
  <c r="Q20" i="68"/>
  <c r="P20" i="68"/>
  <c r="AC20" i="68"/>
  <c r="W23" i="68"/>
  <c r="X23" i="68"/>
  <c r="O23" i="68"/>
  <c r="AC22" i="68"/>
  <c r="W39" i="68"/>
  <c r="X39" i="68"/>
  <c r="O39" i="68"/>
  <c r="W36" i="68"/>
  <c r="X36" i="68"/>
  <c r="O36" i="68"/>
  <c r="W39" i="61"/>
  <c r="X39" i="61"/>
  <c r="O39" i="61"/>
  <c r="W36" i="61"/>
  <c r="X36" i="61"/>
  <c r="O36" i="61"/>
  <c r="W31" i="61"/>
  <c r="X31" i="61"/>
  <c r="O31" i="61"/>
  <c r="W23" i="61"/>
  <c r="X23" i="61"/>
  <c r="O23" i="61"/>
  <c r="W26" i="61"/>
  <c r="X26" i="61"/>
  <c r="O26" i="61"/>
  <c r="Q22" i="61"/>
  <c r="P22" i="61"/>
  <c r="AC22" i="61"/>
  <c r="W34" i="61"/>
  <c r="X34" i="61"/>
  <c r="O34" i="61"/>
  <c r="W18" i="61"/>
  <c r="X18" i="61"/>
  <c r="O18" i="61"/>
  <c r="W34" i="53"/>
  <c r="X34" i="53"/>
  <c r="O34" i="53"/>
  <c r="W30" i="53"/>
  <c r="X30" i="53"/>
  <c r="O30" i="53"/>
  <c r="W20" i="53"/>
  <c r="X20" i="53"/>
  <c r="O20" i="53"/>
  <c r="W39" i="53"/>
  <c r="X39" i="53"/>
  <c r="O39" i="53"/>
  <c r="W26" i="53"/>
  <c r="X26" i="53"/>
  <c r="O26" i="53"/>
  <c r="W18" i="53"/>
  <c r="X18" i="53"/>
  <c r="O18" i="53"/>
  <c r="V31" i="53"/>
  <c r="W23" i="53"/>
  <c r="X23" i="53"/>
  <c r="O23" i="53"/>
  <c r="W36" i="53"/>
  <c r="X36" i="53"/>
  <c r="O36" i="53"/>
  <c r="W39" i="60"/>
  <c r="X39" i="60"/>
  <c r="O39" i="60"/>
  <c r="P21" i="60"/>
  <c r="AC21" i="60"/>
  <c r="V31" i="60"/>
  <c r="W37" i="60"/>
  <c r="X37" i="60"/>
  <c r="O37" i="60"/>
  <c r="Q30" i="60"/>
  <c r="P30" i="60"/>
  <c r="Q38" i="60"/>
  <c r="P38" i="60"/>
  <c r="AC38" i="60"/>
  <c r="V23" i="60"/>
  <c r="AC30" i="60"/>
  <c r="W34" i="60"/>
  <c r="X34" i="60"/>
  <c r="O34" i="60"/>
  <c r="W27" i="60"/>
  <c r="X27" i="60"/>
  <c r="O27" i="60"/>
  <c r="W18" i="60"/>
  <c r="X18" i="60"/>
  <c r="O18" i="60"/>
  <c r="W30" i="59"/>
  <c r="X30" i="59"/>
  <c r="O30" i="59"/>
  <c r="O34" i="59"/>
  <c r="W34" i="59"/>
  <c r="X34" i="59"/>
  <c r="W39" i="59"/>
  <c r="X39" i="59"/>
  <c r="O39" i="59"/>
  <c r="W26" i="59"/>
  <c r="X26" i="59"/>
  <c r="O26" i="59"/>
  <c r="W23" i="59"/>
  <c r="X23" i="59"/>
  <c r="O23" i="59"/>
  <c r="Q35" i="59"/>
  <c r="P35" i="59"/>
  <c r="AC35" i="59"/>
  <c r="W31" i="59"/>
  <c r="X31" i="59"/>
  <c r="O31" i="59"/>
  <c r="W18" i="59"/>
  <c r="X18" i="59"/>
  <c r="O18" i="59"/>
  <c r="P20" i="59"/>
  <c r="AC20" i="59"/>
  <c r="W18" i="58"/>
  <c r="X18" i="58"/>
  <c r="O18" i="58"/>
  <c r="W23" i="58"/>
  <c r="X23" i="58"/>
  <c r="O23" i="58"/>
  <c r="W30" i="58"/>
  <c r="X30" i="58"/>
  <c r="O30" i="58"/>
  <c r="W26" i="58"/>
  <c r="X26" i="58"/>
  <c r="O26" i="58"/>
  <c r="W39" i="58"/>
  <c r="X39" i="58"/>
  <c r="O39" i="58"/>
  <c r="W20" i="58"/>
  <c r="X20" i="58"/>
  <c r="O20" i="58"/>
  <c r="Q35" i="58"/>
  <c r="P35" i="58"/>
  <c r="AC35" i="58"/>
  <c r="W31" i="58"/>
  <c r="X31" i="58"/>
  <c r="O31" i="58"/>
  <c r="W34" i="58"/>
  <c r="X34" i="58"/>
  <c r="O34" i="58"/>
  <c r="O34" i="57"/>
  <c r="W34" i="57"/>
  <c r="X34" i="57"/>
  <c r="V39" i="57"/>
  <c r="Q36" i="57"/>
  <c r="P36" i="57"/>
  <c r="AC36" i="57"/>
  <c r="Q22" i="57"/>
  <c r="P22" i="57"/>
  <c r="AC22" i="57"/>
  <c r="W26" i="57"/>
  <c r="X26" i="57"/>
  <c r="O26" i="57"/>
  <c r="W37" i="57"/>
  <c r="X37" i="57"/>
  <c r="O37" i="57"/>
  <c r="Q30" i="57"/>
  <c r="P30" i="57"/>
  <c r="AC30" i="57"/>
  <c r="V31" i="57"/>
  <c r="W23" i="57"/>
  <c r="X23" i="57"/>
  <c r="O23" i="57"/>
  <c r="W18" i="57"/>
  <c r="X18" i="57"/>
  <c r="O18" i="57"/>
  <c r="W18" i="56"/>
  <c r="X18" i="56"/>
  <c r="O18" i="56"/>
  <c r="W30" i="56"/>
  <c r="X30" i="56"/>
  <c r="O30" i="56"/>
  <c r="V31" i="56"/>
  <c r="W26" i="56"/>
  <c r="X26" i="56"/>
  <c r="O26" i="56"/>
  <c r="W39" i="56"/>
  <c r="X39" i="56"/>
  <c r="O39" i="56"/>
  <c r="W23" i="56"/>
  <c r="X23" i="56"/>
  <c r="O23" i="56"/>
  <c r="W20" i="56"/>
  <c r="X20" i="56"/>
  <c r="O20" i="56"/>
  <c r="O34" i="56"/>
  <c r="W34" i="56"/>
  <c r="X34" i="56"/>
  <c r="Q21" i="56"/>
  <c r="P21" i="56"/>
  <c r="AC21" i="56"/>
  <c r="V23" i="55"/>
  <c r="Q20" i="55"/>
  <c r="P20" i="55"/>
  <c r="V31" i="55"/>
  <c r="W34" i="55"/>
  <c r="X34" i="55"/>
  <c r="O34" i="55"/>
  <c r="W39" i="55"/>
  <c r="X39" i="55"/>
  <c r="O39" i="55"/>
  <c r="W26" i="55"/>
  <c r="X26" i="55"/>
  <c r="O26" i="55"/>
  <c r="W18" i="55"/>
  <c r="X18" i="55"/>
  <c r="O18" i="55"/>
  <c r="U16" i="77"/>
  <c r="P15" i="77"/>
  <c r="Y15" i="77"/>
  <c r="Q15" i="77"/>
  <c r="P12" i="77"/>
  <c r="Y12" i="77"/>
  <c r="Q12" i="77"/>
  <c r="W7" i="77"/>
  <c r="X7" i="77"/>
  <c r="O7" i="77"/>
  <c r="W14" i="77"/>
  <c r="X14" i="77"/>
  <c r="O14" i="77"/>
  <c r="P11" i="77"/>
  <c r="Y11" i="77"/>
  <c r="Q11" i="77"/>
  <c r="Y6" i="77"/>
  <c r="Q6" i="77"/>
  <c r="P6" i="77"/>
  <c r="W10" i="77"/>
  <c r="X10" i="77"/>
  <c r="O10" i="77"/>
  <c r="Y13" i="77"/>
  <c r="Q13" i="77"/>
  <c r="P13" i="77"/>
  <c r="O9" i="77"/>
  <c r="W9" i="77"/>
  <c r="X9" i="77"/>
  <c r="Y8" i="77"/>
  <c r="Q8" i="77"/>
  <c r="P8" i="77"/>
  <c r="W14" i="76"/>
  <c r="X14" i="76"/>
  <c r="O14" i="76"/>
  <c r="P8" i="76"/>
  <c r="Y8" i="76"/>
  <c r="Q8" i="76"/>
  <c r="W12" i="76"/>
  <c r="X12" i="76"/>
  <c r="O12" i="76"/>
  <c r="Y10" i="76"/>
  <c r="Q10" i="76"/>
  <c r="P10" i="76"/>
  <c r="V16" i="76"/>
  <c r="V6" i="76"/>
  <c r="V6" i="75"/>
  <c r="P9" i="75"/>
  <c r="Y9" i="75"/>
  <c r="Q9" i="75"/>
  <c r="W8" i="75"/>
  <c r="X8" i="75"/>
  <c r="O8" i="75"/>
  <c r="Y10" i="75"/>
  <c r="P10" i="75"/>
  <c r="Q10" i="75"/>
  <c r="Y15" i="75"/>
  <c r="Q15" i="75"/>
  <c r="P15" i="75"/>
  <c r="P7" i="75"/>
  <c r="Y7" i="75"/>
  <c r="Q7" i="75"/>
  <c r="U16" i="75"/>
  <c r="P11" i="75"/>
  <c r="Y11" i="75"/>
  <c r="Q11" i="75"/>
  <c r="W14" i="75"/>
  <c r="X14" i="75"/>
  <c r="O14" i="75"/>
  <c r="Y13" i="74"/>
  <c r="Q13" i="74"/>
  <c r="P13" i="74"/>
  <c r="Y10" i="74"/>
  <c r="Q10" i="74"/>
  <c r="P10" i="74"/>
  <c r="Y15" i="74"/>
  <c r="Q15" i="74"/>
  <c r="P15" i="74"/>
  <c r="V11" i="74"/>
  <c r="V6" i="74"/>
  <c r="P9" i="74"/>
  <c r="Y9" i="74"/>
  <c r="Q9" i="74"/>
  <c r="P7" i="74"/>
  <c r="Y7" i="74"/>
  <c r="Q7" i="74"/>
  <c r="P12" i="74"/>
  <c r="Y12" i="74"/>
  <c r="Q12" i="74"/>
  <c r="P8" i="74"/>
  <c r="Y8" i="74"/>
  <c r="Q8" i="74"/>
  <c r="W14" i="74"/>
  <c r="X14" i="74"/>
  <c r="O14" i="74"/>
  <c r="V16" i="74"/>
  <c r="V6" i="73"/>
  <c r="Y15" i="73"/>
  <c r="Q15" i="73"/>
  <c r="P15" i="73"/>
  <c r="Y9" i="73"/>
  <c r="Q9" i="73"/>
  <c r="P9" i="73"/>
  <c r="U16" i="73"/>
  <c r="W14" i="73"/>
  <c r="X14" i="73"/>
  <c r="O14" i="73"/>
  <c r="Y8" i="73"/>
  <c r="Q8" i="73"/>
  <c r="P8" i="73"/>
  <c r="P12" i="73"/>
  <c r="Y12" i="73"/>
  <c r="Q12" i="73"/>
  <c r="W10" i="73"/>
  <c r="X10" i="73"/>
  <c r="O10" i="73"/>
  <c r="W13" i="73"/>
  <c r="X13" i="73"/>
  <c r="O13" i="73"/>
  <c r="Y11" i="73"/>
  <c r="Q11" i="73"/>
  <c r="P11" i="73"/>
  <c r="P7" i="73"/>
  <c r="Y7" i="73"/>
  <c r="Q7" i="73"/>
  <c r="V6" i="72"/>
  <c r="W8" i="72"/>
  <c r="X8" i="72"/>
  <c r="O8" i="72"/>
  <c r="Y15" i="72"/>
  <c r="Q15" i="72"/>
  <c r="P15" i="72"/>
  <c r="P13" i="72"/>
  <c r="Y13" i="72"/>
  <c r="Q13" i="72"/>
  <c r="P7" i="72"/>
  <c r="Y7" i="72"/>
  <c r="Q7" i="72"/>
  <c r="W10" i="72"/>
  <c r="X10" i="72"/>
  <c r="O10" i="72"/>
  <c r="W14" i="72"/>
  <c r="X14" i="72"/>
  <c r="O14" i="72"/>
  <c r="P12" i="72"/>
  <c r="Y12" i="72"/>
  <c r="Q12" i="72"/>
  <c r="V16" i="72"/>
  <c r="Y11" i="72"/>
  <c r="Q11" i="72"/>
  <c r="P11" i="72"/>
  <c r="P9" i="72"/>
  <c r="Y9" i="72"/>
  <c r="Q9" i="72"/>
  <c r="U16" i="71"/>
  <c r="P11" i="71"/>
  <c r="Y11" i="71"/>
  <c r="Q11" i="71"/>
  <c r="Y6" i="71"/>
  <c r="Q6" i="71"/>
  <c r="P6" i="71"/>
  <c r="W12" i="71"/>
  <c r="X12" i="71"/>
  <c r="O12" i="71"/>
  <c r="V9" i="71"/>
  <c r="Y7" i="71"/>
  <c r="Q7" i="71"/>
  <c r="P7" i="71"/>
  <c r="Y13" i="71"/>
  <c r="Q13" i="71"/>
  <c r="P13" i="71"/>
  <c r="W10" i="71"/>
  <c r="X10" i="71"/>
  <c r="O10" i="71"/>
  <c r="Y15" i="71"/>
  <c r="Q15" i="71"/>
  <c r="P15" i="71"/>
  <c r="P14" i="71"/>
  <c r="Y14" i="71"/>
  <c r="Q14" i="71"/>
  <c r="Y8" i="71"/>
  <c r="Q8" i="71"/>
  <c r="P8" i="71"/>
  <c r="Q22" i="40"/>
  <c r="AA23" i="40"/>
  <c r="G23" i="40"/>
  <c r="AB2" i="40"/>
  <c r="R2" i="40"/>
  <c r="D37" i="78"/>
  <c r="B1" i="63"/>
  <c r="F38" i="62"/>
  <c r="F30" i="62"/>
  <c r="F22" i="62"/>
  <c r="F38" i="70"/>
  <c r="F30" i="70"/>
  <c r="F22" i="70"/>
  <c r="F38" i="69"/>
  <c r="F30" i="69"/>
  <c r="F22" i="69"/>
  <c r="F38" i="68"/>
  <c r="F30" i="68"/>
  <c r="F22" i="68"/>
  <c r="F38" i="61"/>
  <c r="F30" i="61"/>
  <c r="F22" i="61"/>
  <c r="F38" i="53"/>
  <c r="F30" i="53"/>
  <c r="F22" i="53"/>
  <c r="F38" i="60"/>
  <c r="F30" i="60"/>
  <c r="F22" i="60"/>
  <c r="F38" i="59"/>
  <c r="F30" i="59"/>
  <c r="F22" i="59"/>
  <c r="F38" i="58"/>
  <c r="F30" i="58"/>
  <c r="F22" i="58"/>
  <c r="F38" i="57"/>
  <c r="F30" i="57"/>
  <c r="F22" i="57"/>
  <c r="AC6" i="62"/>
  <c r="A6" i="62"/>
  <c r="AC6" i="70"/>
  <c r="A6" i="70"/>
  <c r="AC6" i="69"/>
  <c r="A6" i="69"/>
  <c r="AC6" i="68"/>
  <c r="A6" i="68"/>
  <c r="AC6" i="61"/>
  <c r="A6" i="61"/>
  <c r="AC6" i="53"/>
  <c r="A6" i="53"/>
  <c r="AC6" i="60"/>
  <c r="A6" i="60"/>
  <c r="AC6" i="59"/>
  <c r="A6" i="59"/>
  <c r="AC6" i="58"/>
  <c r="A6" i="58"/>
  <c r="AC6" i="57"/>
  <c r="A6" i="57"/>
  <c r="AC6" i="56"/>
  <c r="A6" i="56"/>
  <c r="F38" i="56"/>
  <c r="F30" i="56"/>
  <c r="F22" i="56"/>
  <c r="F38" i="55"/>
  <c r="F30" i="55"/>
  <c r="F22" i="55"/>
  <c r="AC6" i="55"/>
  <c r="A6" i="55"/>
  <c r="F6" i="41"/>
  <c r="AC6" i="41"/>
  <c r="A6" i="41"/>
  <c r="F38" i="41"/>
  <c r="F30" i="41"/>
  <c r="F22" i="41"/>
  <c r="H3" i="40"/>
  <c r="F15" i="53"/>
  <c r="R14" i="53"/>
  <c r="N14" i="53"/>
  <c r="F14" i="53"/>
  <c r="R13" i="53"/>
  <c r="F13" i="53"/>
  <c r="R12" i="53"/>
  <c r="N12" i="53"/>
  <c r="F12" i="53"/>
  <c r="F11" i="53"/>
  <c r="R10" i="53"/>
  <c r="N10" i="53"/>
  <c r="F10" i="53"/>
  <c r="R9" i="53"/>
  <c r="F9" i="53"/>
  <c r="R8" i="53"/>
  <c r="N8" i="53"/>
  <c r="F8" i="53"/>
  <c r="F7" i="53"/>
  <c r="R6" i="53"/>
  <c r="S6" i="53"/>
  <c r="T6" i="53"/>
  <c r="F6" i="53"/>
  <c r="R15" i="62"/>
  <c r="N15" i="62"/>
  <c r="F15" i="62"/>
  <c r="R14" i="62"/>
  <c r="F14" i="62"/>
  <c r="R13" i="62"/>
  <c r="N13" i="62"/>
  <c r="F13" i="62"/>
  <c r="R12" i="62"/>
  <c r="F12" i="62"/>
  <c r="R11" i="62"/>
  <c r="N11" i="62"/>
  <c r="F11" i="62"/>
  <c r="R10" i="62"/>
  <c r="F10" i="62"/>
  <c r="R9" i="62"/>
  <c r="N9" i="62"/>
  <c r="F9" i="62"/>
  <c r="R8" i="62"/>
  <c r="F8" i="62"/>
  <c r="F7" i="62"/>
  <c r="F6" i="62"/>
  <c r="R15" i="70"/>
  <c r="F15" i="70"/>
  <c r="R14" i="70"/>
  <c r="F14" i="70"/>
  <c r="R13" i="70"/>
  <c r="F13" i="70"/>
  <c r="R12" i="70"/>
  <c r="F12" i="70"/>
  <c r="R11" i="70"/>
  <c r="F11" i="70"/>
  <c r="R10" i="70"/>
  <c r="F10" i="70"/>
  <c r="R9" i="70"/>
  <c r="F9" i="70"/>
  <c r="R8" i="70"/>
  <c r="F8" i="70"/>
  <c r="R7" i="70"/>
  <c r="F7" i="70"/>
  <c r="F6" i="70"/>
  <c r="R15" i="69"/>
  <c r="N15" i="69"/>
  <c r="F15" i="69"/>
  <c r="F14" i="69"/>
  <c r="R13" i="69"/>
  <c r="N13" i="69"/>
  <c r="F13" i="69"/>
  <c r="F12" i="69"/>
  <c r="R11" i="69"/>
  <c r="N11" i="69"/>
  <c r="F11" i="69"/>
  <c r="R10" i="69"/>
  <c r="S10" i="69"/>
  <c r="T10" i="69"/>
  <c r="U10" i="69"/>
  <c r="F10" i="69"/>
  <c r="R9" i="69"/>
  <c r="N9" i="69"/>
  <c r="F9" i="69"/>
  <c r="R8" i="69"/>
  <c r="F8" i="69"/>
  <c r="R7" i="69"/>
  <c r="S7" i="69"/>
  <c r="T7" i="69"/>
  <c r="F7" i="69"/>
  <c r="R6" i="69"/>
  <c r="S6" i="69"/>
  <c r="T6" i="69"/>
  <c r="F6" i="69"/>
  <c r="R15" i="68"/>
  <c r="N15" i="68"/>
  <c r="F15" i="68"/>
  <c r="R14" i="68"/>
  <c r="F14" i="68"/>
  <c r="R13" i="68"/>
  <c r="F13" i="68"/>
  <c r="R12" i="68"/>
  <c r="F12" i="68"/>
  <c r="F11" i="68"/>
  <c r="R10" i="68"/>
  <c r="F10" i="68"/>
  <c r="F9" i="68"/>
  <c r="R8" i="68"/>
  <c r="F8" i="68"/>
  <c r="R7" i="68"/>
  <c r="N7" i="68"/>
  <c r="F7" i="68"/>
  <c r="F6" i="68"/>
  <c r="R15" i="61"/>
  <c r="N15" i="61"/>
  <c r="F15" i="61"/>
  <c r="R14" i="61"/>
  <c r="F14" i="61"/>
  <c r="R13" i="61"/>
  <c r="S13" i="61"/>
  <c r="T13" i="61"/>
  <c r="U13" i="61"/>
  <c r="F13" i="61"/>
  <c r="R12" i="61"/>
  <c r="F12" i="61"/>
  <c r="R11" i="61"/>
  <c r="N11" i="61"/>
  <c r="F11" i="61"/>
  <c r="R10" i="61"/>
  <c r="F10" i="61"/>
  <c r="R9" i="61"/>
  <c r="S9" i="61"/>
  <c r="T9" i="61"/>
  <c r="U9" i="61"/>
  <c r="F9" i="61"/>
  <c r="R8" i="61"/>
  <c r="F8" i="61"/>
  <c r="R7" i="61"/>
  <c r="S7" i="61"/>
  <c r="T7" i="61"/>
  <c r="F7" i="61"/>
  <c r="M16" i="61"/>
  <c r="F6" i="61"/>
  <c r="R15" i="60"/>
  <c r="S15" i="60"/>
  <c r="T15" i="60"/>
  <c r="U15" i="60"/>
  <c r="F15" i="60"/>
  <c r="R14" i="60"/>
  <c r="F14" i="60"/>
  <c r="R13" i="60"/>
  <c r="N13" i="60"/>
  <c r="F13" i="60"/>
  <c r="R12" i="60"/>
  <c r="F12" i="60"/>
  <c r="R11" i="60"/>
  <c r="S11" i="60"/>
  <c r="T11" i="60"/>
  <c r="U11" i="60"/>
  <c r="F11" i="60"/>
  <c r="R10" i="60"/>
  <c r="F10" i="60"/>
  <c r="R9" i="60"/>
  <c r="N9" i="60"/>
  <c r="F9" i="60"/>
  <c r="R8" i="60"/>
  <c r="F8" i="60"/>
  <c r="R7" i="60"/>
  <c r="S7" i="60"/>
  <c r="T7" i="60"/>
  <c r="U7" i="60"/>
  <c r="V7" i="60"/>
  <c r="W7" i="60"/>
  <c r="X7" i="60"/>
  <c r="F7" i="60"/>
  <c r="M16" i="60"/>
  <c r="R16" i="60"/>
  <c r="F6" i="60"/>
  <c r="R15" i="59"/>
  <c r="N15" i="59"/>
  <c r="F15" i="59"/>
  <c r="R14" i="59"/>
  <c r="F14" i="59"/>
  <c r="R13" i="59"/>
  <c r="N13" i="59"/>
  <c r="F13" i="59"/>
  <c r="R12" i="59"/>
  <c r="F12" i="59"/>
  <c r="R11" i="59"/>
  <c r="N11" i="59"/>
  <c r="F11" i="59"/>
  <c r="R10" i="59"/>
  <c r="F10" i="59"/>
  <c r="R9" i="59"/>
  <c r="S9" i="59"/>
  <c r="T9" i="59"/>
  <c r="F9" i="59"/>
  <c r="R8" i="59"/>
  <c r="F8" i="59"/>
  <c r="R7" i="59"/>
  <c r="F7" i="59"/>
  <c r="M16" i="59"/>
  <c r="F6" i="59"/>
  <c r="R15" i="58"/>
  <c r="N15" i="58"/>
  <c r="F15" i="58"/>
  <c r="R14" i="58"/>
  <c r="F14" i="58"/>
  <c r="R13" i="58"/>
  <c r="N13" i="58"/>
  <c r="F13" i="58"/>
  <c r="R12" i="58"/>
  <c r="F12" i="58"/>
  <c r="R11" i="58"/>
  <c r="S11" i="58"/>
  <c r="T11" i="58"/>
  <c r="U11" i="58"/>
  <c r="N11" i="58"/>
  <c r="F11" i="58"/>
  <c r="R10" i="58"/>
  <c r="F10" i="58"/>
  <c r="R9" i="58"/>
  <c r="S9" i="58"/>
  <c r="T9" i="58"/>
  <c r="U9" i="58"/>
  <c r="F9" i="58"/>
  <c r="R8" i="58"/>
  <c r="F8" i="58"/>
  <c r="F7" i="58"/>
  <c r="R6" i="58"/>
  <c r="N6" i="58"/>
  <c r="F6" i="58"/>
  <c r="R15" i="57"/>
  <c r="S15" i="57"/>
  <c r="T15" i="57"/>
  <c r="F15" i="57"/>
  <c r="R14" i="57"/>
  <c r="S14" i="57"/>
  <c r="T14" i="57"/>
  <c r="F14" i="57"/>
  <c r="R13" i="57"/>
  <c r="F13" i="57"/>
  <c r="F12" i="57"/>
  <c r="R11" i="57"/>
  <c r="S11" i="57"/>
  <c r="T11" i="57"/>
  <c r="F11" i="57"/>
  <c r="R10" i="57"/>
  <c r="S10" i="57"/>
  <c r="T10" i="57"/>
  <c r="F10" i="57"/>
  <c r="R9" i="57"/>
  <c r="F9" i="57"/>
  <c r="F8" i="57"/>
  <c r="R7" i="57"/>
  <c r="S7" i="57"/>
  <c r="T7" i="57"/>
  <c r="F7" i="57"/>
  <c r="R6" i="57"/>
  <c r="S6" i="57"/>
  <c r="T6" i="57"/>
  <c r="F6" i="57"/>
  <c r="R15" i="56"/>
  <c r="N15" i="56"/>
  <c r="F15" i="56"/>
  <c r="R14" i="56"/>
  <c r="S14" i="56"/>
  <c r="T14" i="56"/>
  <c r="U14" i="56"/>
  <c r="F14" i="56"/>
  <c r="R13" i="56"/>
  <c r="N13" i="56"/>
  <c r="F13" i="56"/>
  <c r="F12" i="56"/>
  <c r="R11" i="56"/>
  <c r="S11" i="56"/>
  <c r="T11" i="56"/>
  <c r="F11" i="56"/>
  <c r="R10" i="56"/>
  <c r="S10" i="56"/>
  <c r="T10" i="56"/>
  <c r="F10" i="56"/>
  <c r="R9" i="56"/>
  <c r="S9" i="56"/>
  <c r="T9" i="56"/>
  <c r="U9" i="56"/>
  <c r="F9" i="56"/>
  <c r="R8" i="56"/>
  <c r="S8" i="56"/>
  <c r="T8" i="56"/>
  <c r="F8" i="56"/>
  <c r="R7" i="56"/>
  <c r="F7" i="56"/>
  <c r="F6" i="56"/>
  <c r="R15" i="55"/>
  <c r="N15" i="55"/>
  <c r="F15" i="55"/>
  <c r="R14" i="55"/>
  <c r="F14" i="55"/>
  <c r="R13" i="55"/>
  <c r="S13" i="55"/>
  <c r="T13" i="55"/>
  <c r="U13" i="55"/>
  <c r="N13" i="55"/>
  <c r="F13" i="55"/>
  <c r="R12" i="55"/>
  <c r="F12" i="55"/>
  <c r="R11" i="55"/>
  <c r="N11" i="55"/>
  <c r="F11" i="55"/>
  <c r="R10" i="55"/>
  <c r="F10" i="55"/>
  <c r="F9" i="55"/>
  <c r="R8" i="55"/>
  <c r="F8" i="55"/>
  <c r="R7" i="55"/>
  <c r="N7" i="55"/>
  <c r="F7" i="55"/>
  <c r="F6" i="55"/>
  <c r="AF2" i="59"/>
  <c r="AF2" i="41"/>
  <c r="AF2" i="55"/>
  <c r="AF2" i="56"/>
  <c r="AF2" i="57"/>
  <c r="AF2" i="58"/>
  <c r="V3" i="63"/>
  <c r="AF2" i="69"/>
  <c r="AF2" i="68"/>
  <c r="AF2" i="62"/>
  <c r="AF2" i="61"/>
  <c r="AF2" i="53"/>
  <c r="AF2" i="60"/>
  <c r="N14" i="57"/>
  <c r="N9" i="58"/>
  <c r="S13" i="58"/>
  <c r="T13" i="58"/>
  <c r="N11" i="60"/>
  <c r="Q29" i="56"/>
  <c r="P29" i="56"/>
  <c r="AC29" i="56"/>
  <c r="N9" i="56"/>
  <c r="N13" i="61"/>
  <c r="S9" i="69"/>
  <c r="T9" i="69"/>
  <c r="N14" i="56"/>
  <c r="S15" i="56"/>
  <c r="T15" i="56"/>
  <c r="S13" i="59"/>
  <c r="T13" i="59"/>
  <c r="U13" i="59"/>
  <c r="N7" i="60"/>
  <c r="Q28" i="69"/>
  <c r="Q28" i="62"/>
  <c r="P28" i="62"/>
  <c r="AC28" i="62"/>
  <c r="J16" i="63"/>
  <c r="AC28" i="69"/>
  <c r="Q36" i="69"/>
  <c r="P36" i="69"/>
  <c r="AC36" i="69"/>
  <c r="N9" i="61"/>
  <c r="P38" i="53"/>
  <c r="AC38" i="53"/>
  <c r="Q38" i="53"/>
  <c r="P22" i="58"/>
  <c r="AC22" i="58"/>
  <c r="Q22" i="58"/>
  <c r="AC20" i="55"/>
  <c r="Q28" i="57"/>
  <c r="P28" i="57"/>
  <c r="AC28" i="57"/>
  <c r="Q28" i="70"/>
  <c r="P28" i="70"/>
  <c r="AC28" i="70"/>
  <c r="J15" i="63"/>
  <c r="P36" i="70"/>
  <c r="AC36" i="70"/>
  <c r="P15" i="63"/>
  <c r="Q36" i="70"/>
  <c r="Q28" i="60"/>
  <c r="P28" i="60"/>
  <c r="AC28" i="60"/>
  <c r="Q28" i="68"/>
  <c r="P28" i="68"/>
  <c r="AC28" i="68"/>
  <c r="P28" i="61"/>
  <c r="AC28" i="61"/>
  <c r="Q20" i="61"/>
  <c r="P20" i="61"/>
  <c r="AC20" i="61"/>
  <c r="Q28" i="53"/>
  <c r="P28" i="53"/>
  <c r="AC28" i="53"/>
  <c r="N6" i="53"/>
  <c r="Q29" i="60"/>
  <c r="P29" i="60"/>
  <c r="AC29" i="60"/>
  <c r="P28" i="59"/>
  <c r="AC28" i="59"/>
  <c r="Q28" i="59"/>
  <c r="Q36" i="59"/>
  <c r="P36" i="59"/>
  <c r="AC36" i="59"/>
  <c r="V29" i="58"/>
  <c r="P21" i="58"/>
  <c r="AC21" i="58"/>
  <c r="Q21" i="58"/>
  <c r="P37" i="58"/>
  <c r="AC37" i="58"/>
  <c r="Q37" i="58"/>
  <c r="P21" i="57"/>
  <c r="AC21" i="57"/>
  <c r="Q21" i="57"/>
  <c r="Q29" i="57"/>
  <c r="P29" i="57"/>
  <c r="AC29" i="57"/>
  <c r="Q36" i="56"/>
  <c r="P36" i="56"/>
  <c r="AC36" i="56"/>
  <c r="Q28" i="56"/>
  <c r="P28" i="56"/>
  <c r="AC28" i="56"/>
  <c r="P28" i="55"/>
  <c r="AC28" i="55"/>
  <c r="P36" i="55"/>
  <c r="AC36" i="55"/>
  <c r="Q36" i="55"/>
  <c r="Q30" i="77"/>
  <c r="P30" i="77"/>
  <c r="AC30" i="77"/>
  <c r="L23" i="63"/>
  <c r="Q36" i="77"/>
  <c r="P36" i="77"/>
  <c r="AC36" i="77"/>
  <c r="P23" i="63"/>
  <c r="Q26" i="77"/>
  <c r="P26" i="77"/>
  <c r="AC26" i="77"/>
  <c r="Q23" i="77"/>
  <c r="P23" i="77"/>
  <c r="Q34" i="77"/>
  <c r="P34" i="77"/>
  <c r="AC34" i="77"/>
  <c r="Q18" i="77"/>
  <c r="P18" i="77"/>
  <c r="AC18" i="77"/>
  <c r="W31" i="77"/>
  <c r="X31" i="77"/>
  <c r="O31" i="77"/>
  <c r="Q39" i="77"/>
  <c r="P39" i="77"/>
  <c r="Q20" i="77"/>
  <c r="P20" i="77"/>
  <c r="AC20" i="77"/>
  <c r="D23" i="63"/>
  <c r="Q26" i="76"/>
  <c r="P26" i="76"/>
  <c r="Q34" i="76"/>
  <c r="P34" i="76"/>
  <c r="AC34" i="76"/>
  <c r="Q39" i="76"/>
  <c r="P39" i="76"/>
  <c r="Q36" i="76"/>
  <c r="P36" i="76"/>
  <c r="AC36" i="76"/>
  <c r="P22" i="63"/>
  <c r="AC26" i="76"/>
  <c r="W31" i="76"/>
  <c r="X31" i="76"/>
  <c r="O31" i="76"/>
  <c r="Q23" i="76"/>
  <c r="P23" i="76"/>
  <c r="Q20" i="76"/>
  <c r="P20" i="76"/>
  <c r="AC20" i="76"/>
  <c r="D22" i="63"/>
  <c r="Q18" i="76"/>
  <c r="P18" i="76"/>
  <c r="AC18" i="76"/>
  <c r="Q18" i="75"/>
  <c r="P18" i="75"/>
  <c r="AC18" i="75"/>
  <c r="Q26" i="75"/>
  <c r="P26" i="75"/>
  <c r="AC26" i="75"/>
  <c r="Q39" i="75"/>
  <c r="P39" i="75"/>
  <c r="Q31" i="75"/>
  <c r="P31" i="75"/>
  <c r="W23" i="75"/>
  <c r="X23" i="75"/>
  <c r="O23" i="75"/>
  <c r="Q34" i="75"/>
  <c r="P34" i="75"/>
  <c r="AC34" i="75"/>
  <c r="I20" i="63"/>
  <c r="AC31" i="74"/>
  <c r="M20" i="63"/>
  <c r="W31" i="74"/>
  <c r="X31" i="74"/>
  <c r="O31" i="74"/>
  <c r="Q37" i="74"/>
  <c r="P37" i="74"/>
  <c r="AC37" i="74"/>
  <c r="Q20" i="63"/>
  <c r="Q34" i="74"/>
  <c r="P34" i="74"/>
  <c r="AC34" i="74"/>
  <c r="Q18" i="74"/>
  <c r="P18" i="74"/>
  <c r="AC18" i="74"/>
  <c r="AC23" i="74"/>
  <c r="G20" i="63"/>
  <c r="O39" i="74"/>
  <c r="W39" i="74"/>
  <c r="X39" i="74"/>
  <c r="Q20" i="73"/>
  <c r="P20" i="73"/>
  <c r="Q34" i="73"/>
  <c r="P34" i="73"/>
  <c r="AC34" i="73"/>
  <c r="Q31" i="73"/>
  <c r="P31" i="73"/>
  <c r="Q18" i="73"/>
  <c r="P18" i="73"/>
  <c r="AC18" i="73"/>
  <c r="Q26" i="73"/>
  <c r="P26" i="73"/>
  <c r="AC26" i="73"/>
  <c r="Q23" i="73"/>
  <c r="P23" i="73"/>
  <c r="AC20" i="73"/>
  <c r="D19" i="63"/>
  <c r="Q39" i="73"/>
  <c r="P39" i="73"/>
  <c r="Q30" i="72"/>
  <c r="P30" i="72"/>
  <c r="AC30" i="72"/>
  <c r="L18" i="63"/>
  <c r="W31" i="72"/>
  <c r="X31" i="72"/>
  <c r="O31" i="72"/>
  <c r="Q34" i="72"/>
  <c r="P34" i="72"/>
  <c r="AC34" i="72"/>
  <c r="Q26" i="72"/>
  <c r="P26" i="72"/>
  <c r="AC26" i="72"/>
  <c r="Q18" i="72"/>
  <c r="P18" i="72"/>
  <c r="AC18" i="72"/>
  <c r="Q20" i="72"/>
  <c r="P20" i="72"/>
  <c r="AC20" i="72"/>
  <c r="D18" i="63"/>
  <c r="Q39" i="72"/>
  <c r="P39" i="72"/>
  <c r="Q23" i="72"/>
  <c r="P23" i="72"/>
  <c r="Q20" i="71"/>
  <c r="P20" i="71"/>
  <c r="Q34" i="71"/>
  <c r="P34" i="71"/>
  <c r="AC34" i="71"/>
  <c r="Q31" i="71"/>
  <c r="P31" i="71"/>
  <c r="Q30" i="71"/>
  <c r="P30" i="71"/>
  <c r="AC30" i="71"/>
  <c r="L17" i="63"/>
  <c r="Q18" i="71"/>
  <c r="P18" i="71"/>
  <c r="AC18" i="71"/>
  <c r="Q36" i="71"/>
  <c r="P36" i="71"/>
  <c r="AC36" i="71"/>
  <c r="P17" i="63"/>
  <c r="AC20" i="71"/>
  <c r="D17" i="63"/>
  <c r="Q23" i="71"/>
  <c r="P23" i="71"/>
  <c r="Q26" i="71"/>
  <c r="P26" i="71"/>
  <c r="AC26" i="71"/>
  <c r="Q39" i="71"/>
  <c r="P39" i="71"/>
  <c r="Q31" i="62"/>
  <c r="P31" i="62"/>
  <c r="W23" i="62"/>
  <c r="X23" i="62"/>
  <c r="O23" i="62"/>
  <c r="Q18" i="62"/>
  <c r="P18" i="62"/>
  <c r="AC18" i="62"/>
  <c r="Q34" i="62"/>
  <c r="P34" i="62"/>
  <c r="AC34" i="62"/>
  <c r="Q26" i="62"/>
  <c r="P26" i="62"/>
  <c r="AC26" i="62"/>
  <c r="Q39" i="62"/>
  <c r="P39" i="62"/>
  <c r="Q39" i="70"/>
  <c r="P39" i="70"/>
  <c r="Q30" i="70"/>
  <c r="P30" i="70"/>
  <c r="AC30" i="70"/>
  <c r="L15" i="63"/>
  <c r="Q34" i="70"/>
  <c r="P34" i="70"/>
  <c r="AC34" i="70"/>
  <c r="Q26" i="70"/>
  <c r="P26" i="70"/>
  <c r="AC26" i="70"/>
  <c r="Q23" i="70"/>
  <c r="P23" i="70"/>
  <c r="W31" i="70"/>
  <c r="X31" i="70"/>
  <c r="O31" i="70"/>
  <c r="Q20" i="70"/>
  <c r="P20" i="70"/>
  <c r="AC20" i="70"/>
  <c r="D15" i="63"/>
  <c r="Q18" i="70"/>
  <c r="P18" i="70"/>
  <c r="AC18" i="70"/>
  <c r="Q34" i="69"/>
  <c r="P34" i="69"/>
  <c r="AC34" i="69"/>
  <c r="Q23" i="69"/>
  <c r="P23" i="69"/>
  <c r="Q30" i="69"/>
  <c r="P30" i="69"/>
  <c r="AC30" i="69"/>
  <c r="Q18" i="69"/>
  <c r="P18" i="69"/>
  <c r="AC18" i="69"/>
  <c r="Q26" i="69"/>
  <c r="P26" i="69"/>
  <c r="AC26" i="69"/>
  <c r="W31" i="69"/>
  <c r="X31" i="69"/>
  <c r="O31" i="69"/>
  <c r="Q39" i="69"/>
  <c r="P39" i="69"/>
  <c r="Q20" i="69"/>
  <c r="P20" i="69"/>
  <c r="AC20" i="69"/>
  <c r="Q36" i="68"/>
  <c r="P36" i="68"/>
  <c r="AC36" i="68"/>
  <c r="Q26" i="68"/>
  <c r="P26" i="68"/>
  <c r="AC26" i="68"/>
  <c r="Q23" i="68"/>
  <c r="P23" i="68"/>
  <c r="W31" i="68"/>
  <c r="X31" i="68"/>
  <c r="O31" i="68"/>
  <c r="Q34" i="68"/>
  <c r="P34" i="68"/>
  <c r="AC34" i="68"/>
  <c r="Q39" i="68"/>
  <c r="P39" i="68"/>
  <c r="Q18" i="68"/>
  <c r="P18" i="68"/>
  <c r="AC18" i="68"/>
  <c r="AC23" i="68"/>
  <c r="Q18" i="61"/>
  <c r="P18" i="61"/>
  <c r="AC18" i="61"/>
  <c r="Q36" i="61"/>
  <c r="P36" i="61"/>
  <c r="AC36" i="61"/>
  <c r="Q34" i="61"/>
  <c r="P34" i="61"/>
  <c r="AC34" i="61"/>
  <c r="Q26" i="61"/>
  <c r="P26" i="61"/>
  <c r="AC26" i="61"/>
  <c r="AC31" i="61"/>
  <c r="Q23" i="61"/>
  <c r="P23" i="61"/>
  <c r="Q31" i="61"/>
  <c r="P31" i="61"/>
  <c r="Q39" i="61"/>
  <c r="P39" i="61"/>
  <c r="Q23" i="53"/>
  <c r="P23" i="53"/>
  <c r="Q18" i="53"/>
  <c r="P18" i="53"/>
  <c r="AC18" i="53"/>
  <c r="Q39" i="53"/>
  <c r="P39" i="53"/>
  <c r="Q30" i="53"/>
  <c r="P30" i="53"/>
  <c r="AC30" i="53"/>
  <c r="W31" i="53"/>
  <c r="X31" i="53"/>
  <c r="O31" i="53"/>
  <c r="Q36" i="53"/>
  <c r="P36" i="53"/>
  <c r="AC36" i="53"/>
  <c r="Q26" i="53"/>
  <c r="P26" i="53"/>
  <c r="AC26" i="53"/>
  <c r="Q20" i="53"/>
  <c r="P20" i="53"/>
  <c r="AC20" i="53"/>
  <c r="Q34" i="53"/>
  <c r="P34" i="53"/>
  <c r="AC34" i="53"/>
  <c r="Q18" i="60"/>
  <c r="P18" i="60"/>
  <c r="AC18" i="60"/>
  <c r="AC23" i="60"/>
  <c r="Q34" i="60"/>
  <c r="P34" i="60"/>
  <c r="AC34" i="60"/>
  <c r="W23" i="60"/>
  <c r="X23" i="60"/>
  <c r="O23" i="60"/>
  <c r="Q27" i="60"/>
  <c r="P27" i="60"/>
  <c r="AC27" i="60"/>
  <c r="Q37" i="60"/>
  <c r="P37" i="60"/>
  <c r="AC37" i="60"/>
  <c r="W31" i="60"/>
  <c r="X31" i="60"/>
  <c r="O31" i="60"/>
  <c r="Q39" i="60"/>
  <c r="P39" i="60"/>
  <c r="Q34" i="59"/>
  <c r="P34" i="59"/>
  <c r="AC34" i="59"/>
  <c r="Q26" i="59"/>
  <c r="P26" i="59"/>
  <c r="AC26" i="59"/>
  <c r="Q31" i="59"/>
  <c r="P31" i="59"/>
  <c r="Q18" i="59"/>
  <c r="P18" i="59"/>
  <c r="AC18" i="59"/>
  <c r="AC23" i="59"/>
  <c r="Q23" i="59"/>
  <c r="P23" i="59"/>
  <c r="Q39" i="59"/>
  <c r="P39" i="59"/>
  <c r="Q30" i="59"/>
  <c r="P30" i="59"/>
  <c r="AC30" i="59"/>
  <c r="Q31" i="58"/>
  <c r="P31" i="58"/>
  <c r="Q20" i="58"/>
  <c r="P20" i="58"/>
  <c r="AC20" i="58"/>
  <c r="Q26" i="58"/>
  <c r="P26" i="58"/>
  <c r="AC26" i="58"/>
  <c r="Q23" i="58"/>
  <c r="P23" i="58"/>
  <c r="Q34" i="58"/>
  <c r="P34" i="58"/>
  <c r="AC34" i="58"/>
  <c r="Q39" i="58"/>
  <c r="P39" i="58"/>
  <c r="Q30" i="58"/>
  <c r="P30" i="58"/>
  <c r="AC30" i="58"/>
  <c r="Q18" i="58"/>
  <c r="P18" i="58"/>
  <c r="AC18" i="58"/>
  <c r="Q26" i="57"/>
  <c r="P26" i="57"/>
  <c r="AC26" i="57"/>
  <c r="Q34" i="57"/>
  <c r="P34" i="57"/>
  <c r="AC34" i="57"/>
  <c r="Q18" i="57"/>
  <c r="P18" i="57"/>
  <c r="AC18" i="57"/>
  <c r="Q23" i="57"/>
  <c r="P23" i="57"/>
  <c r="W31" i="57"/>
  <c r="X31" i="57"/>
  <c r="O31" i="57"/>
  <c r="Q37" i="57"/>
  <c r="P37" i="57"/>
  <c r="AC37" i="57"/>
  <c r="O39" i="57"/>
  <c r="W39" i="57"/>
  <c r="X39" i="57"/>
  <c r="Q23" i="56"/>
  <c r="P23" i="56"/>
  <c r="Q26" i="56"/>
  <c r="P26" i="56"/>
  <c r="AC26" i="56"/>
  <c r="Q30" i="56"/>
  <c r="P30" i="56"/>
  <c r="AC30" i="56"/>
  <c r="Q34" i="56"/>
  <c r="P34" i="56"/>
  <c r="AC34" i="56"/>
  <c r="Q20" i="56"/>
  <c r="P20" i="56"/>
  <c r="AC20" i="56"/>
  <c r="Q39" i="56"/>
  <c r="P39" i="56"/>
  <c r="W31" i="56"/>
  <c r="X31" i="56"/>
  <c r="O31" i="56"/>
  <c r="Q18" i="56"/>
  <c r="P18" i="56"/>
  <c r="AC18" i="56"/>
  <c r="Q26" i="55"/>
  <c r="P26" i="55"/>
  <c r="AC26" i="55"/>
  <c r="Q18" i="55"/>
  <c r="P18" i="55"/>
  <c r="AC18" i="55"/>
  <c r="AC23" i="55"/>
  <c r="Q39" i="55"/>
  <c r="P39" i="55"/>
  <c r="W31" i="55"/>
  <c r="X31" i="55"/>
  <c r="O31" i="55"/>
  <c r="W23" i="55"/>
  <c r="X23" i="55"/>
  <c r="O23" i="55"/>
  <c r="Q34" i="55"/>
  <c r="P34" i="55"/>
  <c r="AC34" i="55"/>
  <c r="P7" i="77"/>
  <c r="Y7" i="77"/>
  <c r="Q7" i="77"/>
  <c r="Y9" i="77"/>
  <c r="Q9" i="77"/>
  <c r="P9" i="77"/>
  <c r="V16" i="77"/>
  <c r="P14" i="77"/>
  <c r="Y14" i="77"/>
  <c r="Q14" i="77"/>
  <c r="Y10" i="77"/>
  <c r="Q10" i="77"/>
  <c r="P10" i="77"/>
  <c r="W16" i="76"/>
  <c r="X16" i="76"/>
  <c r="O16" i="76"/>
  <c r="P12" i="76"/>
  <c r="Y12" i="76"/>
  <c r="Q12" i="76"/>
  <c r="Y14" i="76"/>
  <c r="Q14" i="76"/>
  <c r="P14" i="76"/>
  <c r="W6" i="76"/>
  <c r="X6" i="76"/>
  <c r="O6" i="76"/>
  <c r="Y14" i="75"/>
  <c r="Q14" i="75"/>
  <c r="P14" i="75"/>
  <c r="V16" i="75"/>
  <c r="W6" i="75"/>
  <c r="X6" i="75"/>
  <c r="O6" i="75"/>
  <c r="Y8" i="75"/>
  <c r="Q8" i="75"/>
  <c r="P8" i="75"/>
  <c r="W16" i="74"/>
  <c r="X16" i="74"/>
  <c r="O16" i="74"/>
  <c r="O11" i="74"/>
  <c r="W11" i="74"/>
  <c r="X11" i="74"/>
  <c r="W6" i="74"/>
  <c r="X6" i="74"/>
  <c r="O6" i="74"/>
  <c r="P14" i="74"/>
  <c r="Y14" i="74"/>
  <c r="Q14" i="74"/>
  <c r="V16" i="73"/>
  <c r="P10" i="73"/>
  <c r="Y10" i="73"/>
  <c r="Q10" i="73"/>
  <c r="Y13" i="73"/>
  <c r="Q13" i="73"/>
  <c r="P13" i="73"/>
  <c r="Y14" i="73"/>
  <c r="Q14" i="73"/>
  <c r="P14" i="73"/>
  <c r="W6" i="73"/>
  <c r="X6" i="73"/>
  <c r="O6" i="73"/>
  <c r="W16" i="72"/>
  <c r="X16" i="72"/>
  <c r="O16" i="72"/>
  <c r="P10" i="72"/>
  <c r="Y10" i="72"/>
  <c r="Q10" i="72"/>
  <c r="P14" i="72"/>
  <c r="Y14" i="72"/>
  <c r="Q14" i="72"/>
  <c r="P8" i="72"/>
  <c r="Y8" i="72"/>
  <c r="Q8" i="72"/>
  <c r="W6" i="72"/>
  <c r="X6" i="72"/>
  <c r="O6" i="72"/>
  <c r="W9" i="71"/>
  <c r="X9" i="71"/>
  <c r="O9" i="71"/>
  <c r="P10" i="71"/>
  <c r="Y10" i="71"/>
  <c r="Q10" i="71"/>
  <c r="P12" i="71"/>
  <c r="Y12" i="71"/>
  <c r="Q12" i="71"/>
  <c r="V16" i="71"/>
  <c r="S11" i="62"/>
  <c r="T11" i="62"/>
  <c r="U11" i="62"/>
  <c r="S15" i="62"/>
  <c r="T15" i="62"/>
  <c r="U15" i="62"/>
  <c r="S11" i="69"/>
  <c r="T11" i="69"/>
  <c r="U11" i="69"/>
  <c r="N6" i="69"/>
  <c r="S11" i="61"/>
  <c r="T11" i="61"/>
  <c r="N7" i="61"/>
  <c r="S13" i="60"/>
  <c r="T13" i="60"/>
  <c r="U13" i="60"/>
  <c r="S9" i="60"/>
  <c r="T9" i="60"/>
  <c r="U9" i="60"/>
  <c r="V9" i="60"/>
  <c r="O9" i="60"/>
  <c r="N15" i="60"/>
  <c r="S11" i="59"/>
  <c r="T11" i="59"/>
  <c r="U11" i="59"/>
  <c r="V11" i="59"/>
  <c r="N10" i="56"/>
  <c r="S13" i="56"/>
  <c r="T13" i="56"/>
  <c r="U13" i="56"/>
  <c r="V13" i="56"/>
  <c r="S11" i="55"/>
  <c r="T11" i="55"/>
  <c r="U11" i="55"/>
  <c r="S15" i="55"/>
  <c r="T15" i="55"/>
  <c r="S7" i="70"/>
  <c r="T7" i="70"/>
  <c r="U7" i="70"/>
  <c r="V7" i="70"/>
  <c r="N7" i="70"/>
  <c r="S9" i="70"/>
  <c r="T9" i="70"/>
  <c r="U9" i="70"/>
  <c r="V9" i="70"/>
  <c r="N9" i="70"/>
  <c r="S11" i="70"/>
  <c r="T11" i="70"/>
  <c r="U11" i="70"/>
  <c r="V11" i="70"/>
  <c r="N11" i="70"/>
  <c r="S13" i="70"/>
  <c r="T13" i="70"/>
  <c r="U13" i="70"/>
  <c r="V13" i="70"/>
  <c r="N13" i="70"/>
  <c r="S8" i="70"/>
  <c r="T8" i="70"/>
  <c r="U8" i="70"/>
  <c r="V8" i="70"/>
  <c r="N8" i="70"/>
  <c r="S10" i="70"/>
  <c r="T10" i="70"/>
  <c r="U10" i="70"/>
  <c r="V10" i="70"/>
  <c r="N10" i="70"/>
  <c r="S12" i="70"/>
  <c r="T12" i="70"/>
  <c r="U12" i="70"/>
  <c r="V12" i="70"/>
  <c r="N12" i="70"/>
  <c r="M16" i="70"/>
  <c r="R16" i="70"/>
  <c r="N13" i="68"/>
  <c r="S13" i="68"/>
  <c r="T13" i="68"/>
  <c r="M16" i="68"/>
  <c r="R16" i="68"/>
  <c r="S16" i="68"/>
  <c r="T16" i="68"/>
  <c r="R11" i="68"/>
  <c r="R9" i="68"/>
  <c r="U13" i="68"/>
  <c r="S15" i="68"/>
  <c r="T15" i="68"/>
  <c r="U15" i="68"/>
  <c r="R7" i="58"/>
  <c r="N7" i="58"/>
  <c r="R9" i="55"/>
  <c r="M16" i="53"/>
  <c r="R16" i="53"/>
  <c r="M16" i="62"/>
  <c r="R16" i="62"/>
  <c r="N7" i="59"/>
  <c r="S7" i="59"/>
  <c r="T7" i="59"/>
  <c r="U7" i="59"/>
  <c r="N9" i="59"/>
  <c r="M16" i="55"/>
  <c r="R16" i="55"/>
  <c r="U6" i="57"/>
  <c r="V6" i="57"/>
  <c r="S9" i="53"/>
  <c r="T9" i="53"/>
  <c r="N9" i="53"/>
  <c r="S13" i="53"/>
  <c r="T13" i="53"/>
  <c r="N13" i="53"/>
  <c r="S8" i="53"/>
  <c r="T8" i="53"/>
  <c r="R7" i="53"/>
  <c r="R11" i="53"/>
  <c r="R15" i="53"/>
  <c r="U6" i="53"/>
  <c r="S10" i="53"/>
  <c r="T10" i="53"/>
  <c r="S14" i="53"/>
  <c r="T14" i="53"/>
  <c r="S12" i="53"/>
  <c r="T12" i="53"/>
  <c r="U12" i="53"/>
  <c r="R6" i="62"/>
  <c r="S10" i="62"/>
  <c r="T10" i="62"/>
  <c r="U10" i="62"/>
  <c r="N10" i="62"/>
  <c r="S14" i="62"/>
  <c r="T14" i="62"/>
  <c r="U14" i="62"/>
  <c r="N14" i="62"/>
  <c r="S13" i="62"/>
  <c r="T13" i="62"/>
  <c r="S9" i="62"/>
  <c r="T9" i="62"/>
  <c r="U9" i="62"/>
  <c r="R7" i="62"/>
  <c r="S8" i="62"/>
  <c r="T8" i="62"/>
  <c r="N8" i="62"/>
  <c r="S12" i="62"/>
  <c r="T12" i="62"/>
  <c r="N12" i="62"/>
  <c r="U13" i="62"/>
  <c r="S14" i="70"/>
  <c r="T14" i="70"/>
  <c r="U14" i="70"/>
  <c r="N14" i="70"/>
  <c r="N15" i="70"/>
  <c r="S15" i="70"/>
  <c r="T15" i="70"/>
  <c r="U15" i="70"/>
  <c r="R6" i="70"/>
  <c r="S8" i="69"/>
  <c r="T8" i="69"/>
  <c r="N8" i="69"/>
  <c r="V10" i="69"/>
  <c r="N7" i="69"/>
  <c r="V11" i="69"/>
  <c r="M16" i="69"/>
  <c r="U6" i="69"/>
  <c r="U9" i="69"/>
  <c r="N10" i="69"/>
  <c r="R12" i="69"/>
  <c r="S13" i="69"/>
  <c r="T13" i="69"/>
  <c r="U13" i="69"/>
  <c r="R14" i="69"/>
  <c r="S15" i="69"/>
  <c r="T15" i="69"/>
  <c r="U7" i="69"/>
  <c r="R6" i="68"/>
  <c r="S7" i="68"/>
  <c r="T7" i="68"/>
  <c r="U7" i="68"/>
  <c r="S8" i="68"/>
  <c r="T8" i="68"/>
  <c r="N8" i="68"/>
  <c r="S10" i="68"/>
  <c r="T10" i="68"/>
  <c r="N10" i="68"/>
  <c r="S12" i="68"/>
  <c r="T12" i="68"/>
  <c r="N12" i="68"/>
  <c r="S14" i="68"/>
  <c r="T14" i="68"/>
  <c r="N14" i="68"/>
  <c r="V13" i="68"/>
  <c r="R6" i="61"/>
  <c r="U7" i="61"/>
  <c r="U11" i="61"/>
  <c r="V13" i="61"/>
  <c r="R16" i="61"/>
  <c r="S15" i="61"/>
  <c r="T15" i="61"/>
  <c r="U15" i="61"/>
  <c r="V9" i="61"/>
  <c r="S8" i="61"/>
  <c r="T8" i="61"/>
  <c r="N8" i="61"/>
  <c r="S10" i="61"/>
  <c r="T10" i="61"/>
  <c r="N10" i="61"/>
  <c r="S12" i="61"/>
  <c r="T12" i="61"/>
  <c r="N12" i="61"/>
  <c r="S14" i="61"/>
  <c r="T14" i="61"/>
  <c r="N14" i="61"/>
  <c r="S16" i="60"/>
  <c r="T16" i="60"/>
  <c r="U16" i="60"/>
  <c r="N16" i="60"/>
  <c r="O7" i="60"/>
  <c r="S12" i="60"/>
  <c r="T12" i="60"/>
  <c r="N12" i="60"/>
  <c r="S14" i="60"/>
  <c r="T14" i="60"/>
  <c r="N14" i="60"/>
  <c r="R6" i="60"/>
  <c r="Y7" i="60"/>
  <c r="Q7" i="60"/>
  <c r="P7" i="60"/>
  <c r="S8" i="60"/>
  <c r="T8" i="60"/>
  <c r="N8" i="60"/>
  <c r="S10" i="60"/>
  <c r="T10" i="60"/>
  <c r="U10" i="60"/>
  <c r="N10" i="60"/>
  <c r="V11" i="60"/>
  <c r="V13" i="60"/>
  <c r="V15" i="60"/>
  <c r="U9" i="59"/>
  <c r="S15" i="59"/>
  <c r="T15" i="59"/>
  <c r="U15" i="59"/>
  <c r="S8" i="59"/>
  <c r="T8" i="59"/>
  <c r="N8" i="59"/>
  <c r="V13" i="59"/>
  <c r="R16" i="59"/>
  <c r="S10" i="59"/>
  <c r="T10" i="59"/>
  <c r="N10" i="59"/>
  <c r="S12" i="59"/>
  <c r="T12" i="59"/>
  <c r="N12" i="59"/>
  <c r="S14" i="59"/>
  <c r="T14" i="59"/>
  <c r="N14" i="59"/>
  <c r="M16" i="58"/>
  <c r="S6" i="58"/>
  <c r="T6" i="58"/>
  <c r="U6" i="58"/>
  <c r="S8" i="58"/>
  <c r="T8" i="58"/>
  <c r="N8" i="58"/>
  <c r="S10" i="58"/>
  <c r="T10" i="58"/>
  <c r="N10" i="58"/>
  <c r="S12" i="58"/>
  <c r="T12" i="58"/>
  <c r="N12" i="58"/>
  <c r="S14" i="58"/>
  <c r="T14" i="58"/>
  <c r="U14" i="58"/>
  <c r="N14" i="58"/>
  <c r="V9" i="58"/>
  <c r="V11" i="58"/>
  <c r="S15" i="58"/>
  <c r="T15" i="58"/>
  <c r="U15" i="58"/>
  <c r="U13" i="58"/>
  <c r="U10" i="57"/>
  <c r="S13" i="57"/>
  <c r="T13" i="57"/>
  <c r="U13" i="57"/>
  <c r="N13" i="57"/>
  <c r="M16" i="57"/>
  <c r="N6" i="57"/>
  <c r="R8" i="57"/>
  <c r="S9" i="57"/>
  <c r="T9" i="57"/>
  <c r="U9" i="57"/>
  <c r="N9" i="57"/>
  <c r="N10" i="57"/>
  <c r="U14" i="57"/>
  <c r="U7" i="57"/>
  <c r="U11" i="57"/>
  <c r="U15" i="57"/>
  <c r="R12" i="57"/>
  <c r="N7" i="57"/>
  <c r="N11" i="57"/>
  <c r="N15" i="57"/>
  <c r="U10" i="56"/>
  <c r="U8" i="56"/>
  <c r="V14" i="56"/>
  <c r="M16" i="56"/>
  <c r="R6" i="56"/>
  <c r="N8" i="56"/>
  <c r="R12" i="56"/>
  <c r="S7" i="56"/>
  <c r="T7" i="56"/>
  <c r="U7" i="56"/>
  <c r="N7" i="56"/>
  <c r="V9" i="56"/>
  <c r="U11" i="56"/>
  <c r="N11" i="56"/>
  <c r="U15" i="56"/>
  <c r="R6" i="55"/>
  <c r="S7" i="55"/>
  <c r="T7" i="55"/>
  <c r="U7" i="55"/>
  <c r="S10" i="55"/>
  <c r="T10" i="55"/>
  <c r="U10" i="55"/>
  <c r="N10" i="55"/>
  <c r="S12" i="55"/>
  <c r="T12" i="55"/>
  <c r="U12" i="55"/>
  <c r="N12" i="55"/>
  <c r="S14" i="55"/>
  <c r="T14" i="55"/>
  <c r="U14" i="55"/>
  <c r="N14" i="55"/>
  <c r="V11" i="55"/>
  <c r="V13" i="55"/>
  <c r="S8" i="55"/>
  <c r="T8" i="55"/>
  <c r="N8" i="55"/>
  <c r="U15" i="55"/>
  <c r="A15" i="63"/>
  <c r="A14" i="63"/>
  <c r="A13" i="63"/>
  <c r="G25" i="63"/>
  <c r="S25" i="63"/>
  <c r="M25" i="63"/>
  <c r="A12" i="63"/>
  <c r="A11" i="63"/>
  <c r="A10" i="63"/>
  <c r="A9" i="63"/>
  <c r="A8" i="63"/>
  <c r="A7" i="63"/>
  <c r="A5" i="63"/>
  <c r="A6" i="63"/>
  <c r="A4" i="63"/>
  <c r="F15" i="41"/>
  <c r="F7" i="41"/>
  <c r="F8" i="41"/>
  <c r="F9" i="41"/>
  <c r="F10" i="41"/>
  <c r="F11" i="41"/>
  <c r="F12" i="41"/>
  <c r="F13" i="41"/>
  <c r="F14" i="41"/>
  <c r="M35" i="41"/>
  <c r="R35" i="41"/>
  <c r="N35" i="41"/>
  <c r="R14" i="41"/>
  <c r="R13" i="41"/>
  <c r="R12" i="41"/>
  <c r="M19" i="41"/>
  <c r="R10" i="41"/>
  <c r="N10" i="41"/>
  <c r="M21" i="41"/>
  <c r="R11" i="40"/>
  <c r="R8" i="40"/>
  <c r="R10" i="40"/>
  <c r="R9" i="40"/>
  <c r="M10" i="40"/>
  <c r="M7" i="40"/>
  <c r="W4" i="40"/>
  <c r="M4" i="40"/>
  <c r="C8" i="40"/>
  <c r="C7" i="40"/>
  <c r="C6" i="40"/>
  <c r="AB1" i="40"/>
  <c r="M11" i="40"/>
  <c r="M9" i="40"/>
  <c r="M8" i="40"/>
  <c r="R1" i="40"/>
  <c r="D36" i="78"/>
  <c r="W7" i="40"/>
  <c r="W12" i="40"/>
  <c r="W11" i="40"/>
  <c r="W10" i="40"/>
  <c r="W9" i="40"/>
  <c r="W8" i="40"/>
  <c r="AB11" i="40"/>
  <c r="AB9" i="40"/>
  <c r="C13" i="40"/>
  <c r="C14" i="40"/>
  <c r="C12" i="40"/>
  <c r="H11" i="40"/>
  <c r="C11" i="40"/>
  <c r="C9" i="40"/>
  <c r="C10" i="40"/>
  <c r="AB12" i="40"/>
  <c r="AB10" i="40"/>
  <c r="AB8" i="40"/>
  <c r="AB7" i="40"/>
  <c r="H9" i="40"/>
  <c r="H10" i="40"/>
  <c r="H12" i="40"/>
  <c r="H13" i="40"/>
  <c r="H14" i="40"/>
  <c r="G6" i="40"/>
  <c r="H1" i="40"/>
  <c r="AA4" i="40"/>
  <c r="Q11" i="40"/>
  <c r="Q10" i="40"/>
  <c r="Q9" i="40"/>
  <c r="Q8" i="40"/>
  <c r="Q7" i="40"/>
  <c r="Q4" i="40"/>
  <c r="AC39" i="58"/>
  <c r="AC31" i="55"/>
  <c r="AC23" i="61"/>
  <c r="AC39" i="55"/>
  <c r="W9" i="60"/>
  <c r="X9" i="60"/>
  <c r="Y9" i="60"/>
  <c r="Q9" i="60"/>
  <c r="AC39" i="69"/>
  <c r="AC23" i="69"/>
  <c r="AC23" i="58"/>
  <c r="AC31" i="57"/>
  <c r="AC23" i="57"/>
  <c r="AC23" i="70"/>
  <c r="G15" i="63"/>
  <c r="AC31" i="68"/>
  <c r="AC39" i="68"/>
  <c r="AC39" i="53"/>
  <c r="AC31" i="60"/>
  <c r="AC39" i="60"/>
  <c r="AC39" i="59"/>
  <c r="AC31" i="59"/>
  <c r="O29" i="58"/>
  <c r="W29" i="58"/>
  <c r="X29" i="58"/>
  <c r="AC39" i="56"/>
  <c r="M12" i="40"/>
  <c r="H36" i="78"/>
  <c r="C15" i="40"/>
  <c r="H37" i="78"/>
  <c r="W13" i="40"/>
  <c r="AC31" i="77"/>
  <c r="M23" i="63"/>
  <c r="H23" i="63"/>
  <c r="AC39" i="77"/>
  <c r="S23" i="63"/>
  <c r="N23" i="63"/>
  <c r="AC23" i="77"/>
  <c r="G23" i="63"/>
  <c r="B23" i="63"/>
  <c r="Q31" i="77"/>
  <c r="P31" i="77"/>
  <c r="AC39" i="76"/>
  <c r="S22" i="63"/>
  <c r="N22" i="63"/>
  <c r="AC23" i="76"/>
  <c r="G22" i="63"/>
  <c r="B22" i="63"/>
  <c r="AC31" i="76"/>
  <c r="M22" i="63"/>
  <c r="H22" i="63"/>
  <c r="Q31" i="76"/>
  <c r="P31" i="76"/>
  <c r="AC31" i="75"/>
  <c r="M21" i="63"/>
  <c r="H21" i="63"/>
  <c r="AC23" i="75"/>
  <c r="G21" i="63"/>
  <c r="B21" i="63"/>
  <c r="Q23" i="75"/>
  <c r="P23" i="75"/>
  <c r="AC39" i="75"/>
  <c r="S21" i="63"/>
  <c r="N21" i="63"/>
  <c r="Q31" i="74"/>
  <c r="P31" i="74"/>
  <c r="AC39" i="74"/>
  <c r="S20" i="63"/>
  <c r="N20" i="63"/>
  <c r="Q39" i="74"/>
  <c r="P39" i="74"/>
  <c r="AC31" i="73"/>
  <c r="M19" i="63"/>
  <c r="H19" i="63"/>
  <c r="AC39" i="73"/>
  <c r="S19" i="63"/>
  <c r="N19" i="63"/>
  <c r="AC23" i="73"/>
  <c r="G19" i="63"/>
  <c r="B19" i="63"/>
  <c r="AC23" i="72"/>
  <c r="G18" i="63"/>
  <c r="B18" i="63"/>
  <c r="AC39" i="72"/>
  <c r="S18" i="63"/>
  <c r="N18" i="63"/>
  <c r="AC31" i="72"/>
  <c r="M18" i="63"/>
  <c r="H18" i="63"/>
  <c r="Q31" i="72"/>
  <c r="P31" i="72"/>
  <c r="AC31" i="71"/>
  <c r="M17" i="63"/>
  <c r="H17" i="63"/>
  <c r="AC23" i="71"/>
  <c r="G17" i="63"/>
  <c r="B17" i="63"/>
  <c r="AC39" i="71"/>
  <c r="S17" i="63"/>
  <c r="N17" i="63"/>
  <c r="AC39" i="62"/>
  <c r="S16" i="63"/>
  <c r="N16" i="63"/>
  <c r="AC31" i="62"/>
  <c r="M16" i="63"/>
  <c r="H16" i="63"/>
  <c r="AC23" i="62"/>
  <c r="G16" i="63"/>
  <c r="B16" i="63"/>
  <c r="Q23" i="62"/>
  <c r="P23" i="62"/>
  <c r="AC31" i="70"/>
  <c r="M15" i="63"/>
  <c r="H15" i="63"/>
  <c r="AC39" i="70"/>
  <c r="S15" i="63"/>
  <c r="N15" i="63"/>
  <c r="Q31" i="70"/>
  <c r="P31" i="70"/>
  <c r="AC31" i="69"/>
  <c r="Q31" i="69"/>
  <c r="P31" i="69"/>
  <c r="Q31" i="68"/>
  <c r="P31" i="68"/>
  <c r="AC39" i="61"/>
  <c r="AC31" i="53"/>
  <c r="AC23" i="53"/>
  <c r="Q31" i="53"/>
  <c r="P31" i="53"/>
  <c r="Q31" i="60"/>
  <c r="P31" i="60"/>
  <c r="Q23" i="60"/>
  <c r="P23" i="60"/>
  <c r="Q39" i="57"/>
  <c r="P39" i="57"/>
  <c r="AC39" i="57"/>
  <c r="Q31" i="57"/>
  <c r="P31" i="57"/>
  <c r="AC23" i="56"/>
  <c r="Q31" i="56"/>
  <c r="P31" i="56"/>
  <c r="AC31" i="56"/>
  <c r="Q23" i="55"/>
  <c r="P23" i="55"/>
  <c r="Q31" i="55"/>
  <c r="P31" i="55"/>
  <c r="W16" i="77"/>
  <c r="X16" i="77"/>
  <c r="O16" i="77"/>
  <c r="Y6" i="76"/>
  <c r="Q6" i="76"/>
  <c r="P6" i="76"/>
  <c r="Q16" i="76"/>
  <c r="P16" i="76"/>
  <c r="W16" i="75"/>
  <c r="X16" i="75"/>
  <c r="O16" i="75"/>
  <c r="P6" i="75"/>
  <c r="Y6" i="75"/>
  <c r="Q6" i="75"/>
  <c r="Y6" i="74"/>
  <c r="Q6" i="74"/>
  <c r="P6" i="74"/>
  <c r="Q16" i="74"/>
  <c r="P16" i="74"/>
  <c r="Y11" i="74"/>
  <c r="Q11" i="74"/>
  <c r="P11" i="74"/>
  <c r="Y6" i="73"/>
  <c r="Q6" i="73"/>
  <c r="P6" i="73"/>
  <c r="W16" i="73"/>
  <c r="X16" i="73"/>
  <c r="O16" i="73"/>
  <c r="Q16" i="72"/>
  <c r="P16" i="72"/>
  <c r="P6" i="72"/>
  <c r="Y6" i="72"/>
  <c r="Q6" i="72"/>
  <c r="W16" i="71"/>
  <c r="X16" i="71"/>
  <c r="O16" i="71"/>
  <c r="P9" i="71"/>
  <c r="Y9" i="71"/>
  <c r="Q9" i="71"/>
  <c r="N16" i="68"/>
  <c r="U16" i="68"/>
  <c r="V16" i="68"/>
  <c r="S7" i="58"/>
  <c r="T7" i="58"/>
  <c r="U7" i="58"/>
  <c r="V7" i="58"/>
  <c r="W7" i="58"/>
  <c r="X7" i="58"/>
  <c r="N9" i="68"/>
  <c r="S9" i="68"/>
  <c r="T9" i="68"/>
  <c r="U9" i="68"/>
  <c r="V9" i="68"/>
  <c r="S11" i="68"/>
  <c r="T11" i="68"/>
  <c r="U11" i="68"/>
  <c r="V11" i="68"/>
  <c r="N11" i="68"/>
  <c r="S9" i="55"/>
  <c r="T9" i="55"/>
  <c r="U9" i="55"/>
  <c r="V9" i="55"/>
  <c r="W9" i="55"/>
  <c r="X9" i="55"/>
  <c r="N9" i="55"/>
  <c r="V7" i="59"/>
  <c r="V6" i="53"/>
  <c r="S11" i="53"/>
  <c r="T11" i="53"/>
  <c r="N11" i="53"/>
  <c r="U9" i="53"/>
  <c r="S7" i="53"/>
  <c r="T7" i="53"/>
  <c r="N7" i="53"/>
  <c r="U13" i="53"/>
  <c r="U10" i="53"/>
  <c r="S16" i="53"/>
  <c r="T16" i="53"/>
  <c r="N16" i="53"/>
  <c r="U14" i="53"/>
  <c r="V12" i="53"/>
  <c r="U8" i="53"/>
  <c r="S15" i="53"/>
  <c r="T15" i="53"/>
  <c r="N15" i="53"/>
  <c r="V10" i="62"/>
  <c r="V13" i="62"/>
  <c r="V11" i="62"/>
  <c r="V9" i="62"/>
  <c r="S16" i="62"/>
  <c r="T16" i="62"/>
  <c r="N16" i="62"/>
  <c r="S6" i="62"/>
  <c r="T6" i="62"/>
  <c r="N6" i="62"/>
  <c r="U8" i="62"/>
  <c r="U12" i="62"/>
  <c r="N7" i="62"/>
  <c r="S7" i="62"/>
  <c r="T7" i="62"/>
  <c r="V15" i="62"/>
  <c r="V14" i="62"/>
  <c r="V15" i="70"/>
  <c r="W8" i="70"/>
  <c r="X8" i="70"/>
  <c r="O8" i="70"/>
  <c r="W9" i="70"/>
  <c r="X9" i="70"/>
  <c r="O9" i="70"/>
  <c r="V14" i="70"/>
  <c r="S16" i="70"/>
  <c r="T16" i="70"/>
  <c r="N16" i="70"/>
  <c r="W12" i="70"/>
  <c r="X12" i="70"/>
  <c r="O12" i="70"/>
  <c r="W11" i="70"/>
  <c r="X11" i="70"/>
  <c r="O11" i="70"/>
  <c r="W13" i="70"/>
  <c r="X13" i="70"/>
  <c r="O13" i="70"/>
  <c r="W10" i="70"/>
  <c r="X10" i="70"/>
  <c r="O10" i="70"/>
  <c r="S6" i="70"/>
  <c r="T6" i="70"/>
  <c r="N6" i="70"/>
  <c r="W7" i="70"/>
  <c r="X7" i="70"/>
  <c r="O7" i="70"/>
  <c r="U8" i="69"/>
  <c r="U15" i="69"/>
  <c r="V7" i="69"/>
  <c r="V9" i="69"/>
  <c r="V13" i="69"/>
  <c r="V6" i="69"/>
  <c r="O11" i="69"/>
  <c r="W11" i="69"/>
  <c r="X11" i="69"/>
  <c r="W10" i="69"/>
  <c r="X10" i="69"/>
  <c r="O10" i="69"/>
  <c r="S14" i="69"/>
  <c r="T14" i="69"/>
  <c r="N14" i="69"/>
  <c r="S12" i="69"/>
  <c r="T12" i="69"/>
  <c r="N12" i="69"/>
  <c r="R16" i="69"/>
  <c r="U12" i="68"/>
  <c r="U8" i="68"/>
  <c r="U14" i="68"/>
  <c r="U10" i="68"/>
  <c r="V7" i="68"/>
  <c r="V15" i="68"/>
  <c r="W13" i="68"/>
  <c r="X13" i="68"/>
  <c r="O13" i="68"/>
  <c r="W11" i="68"/>
  <c r="X11" i="68"/>
  <c r="O11" i="68"/>
  <c r="O9" i="68"/>
  <c r="W9" i="68"/>
  <c r="X9" i="68"/>
  <c r="S6" i="68"/>
  <c r="T6" i="68"/>
  <c r="N6" i="68"/>
  <c r="V15" i="61"/>
  <c r="U14" i="61"/>
  <c r="U10" i="61"/>
  <c r="O13" i="61"/>
  <c r="W13" i="61"/>
  <c r="X13" i="61"/>
  <c r="S6" i="61"/>
  <c r="T6" i="61"/>
  <c r="N6" i="61"/>
  <c r="U12" i="61"/>
  <c r="U8" i="61"/>
  <c r="W9" i="61"/>
  <c r="X9" i="61"/>
  <c r="O9" i="61"/>
  <c r="V7" i="61"/>
  <c r="S16" i="61"/>
  <c r="T16" i="61"/>
  <c r="N16" i="61"/>
  <c r="V11" i="61"/>
  <c r="O13" i="60"/>
  <c r="W13" i="60"/>
  <c r="X13" i="60"/>
  <c r="V10" i="60"/>
  <c r="S6" i="60"/>
  <c r="T6" i="60"/>
  <c r="N6" i="60"/>
  <c r="U12" i="60"/>
  <c r="V16" i="60"/>
  <c r="O15" i="60"/>
  <c r="W15" i="60"/>
  <c r="X15" i="60"/>
  <c r="O11" i="60"/>
  <c r="W11" i="60"/>
  <c r="X11" i="60"/>
  <c r="U8" i="60"/>
  <c r="U14" i="60"/>
  <c r="O11" i="59"/>
  <c r="W11" i="59"/>
  <c r="X11" i="59"/>
  <c r="S16" i="59"/>
  <c r="T16" i="59"/>
  <c r="N16" i="59"/>
  <c r="V15" i="59"/>
  <c r="U14" i="59"/>
  <c r="U10" i="59"/>
  <c r="U8" i="59"/>
  <c r="U12" i="59"/>
  <c r="W13" i="59"/>
  <c r="X13" i="59"/>
  <c r="O13" i="59"/>
  <c r="V9" i="59"/>
  <c r="V14" i="58"/>
  <c r="U8" i="58"/>
  <c r="V6" i="58"/>
  <c r="W11" i="58"/>
  <c r="X11" i="58"/>
  <c r="O11" i="58"/>
  <c r="V13" i="58"/>
  <c r="U10" i="58"/>
  <c r="R16" i="58"/>
  <c r="N16" i="58"/>
  <c r="U12" i="58"/>
  <c r="V15" i="58"/>
  <c r="W9" i="58"/>
  <c r="X9" i="58"/>
  <c r="O9" i="58"/>
  <c r="S8" i="57"/>
  <c r="T8" i="57"/>
  <c r="N8" i="57"/>
  <c r="W6" i="57"/>
  <c r="X6" i="57"/>
  <c r="O6" i="57"/>
  <c r="V15" i="57"/>
  <c r="V14" i="57"/>
  <c r="S12" i="57"/>
  <c r="T12" i="57"/>
  <c r="N12" i="57"/>
  <c r="V7" i="57"/>
  <c r="V13" i="57"/>
  <c r="V11" i="57"/>
  <c r="V9" i="57"/>
  <c r="R16" i="57"/>
  <c r="V10" i="57"/>
  <c r="V15" i="56"/>
  <c r="O9" i="56"/>
  <c r="W9" i="56"/>
  <c r="X9" i="56"/>
  <c r="R16" i="56"/>
  <c r="V8" i="56"/>
  <c r="V11" i="56"/>
  <c r="S12" i="56"/>
  <c r="T12" i="56"/>
  <c r="N12" i="56"/>
  <c r="V7" i="56"/>
  <c r="V10" i="56"/>
  <c r="S6" i="56"/>
  <c r="T6" i="56"/>
  <c r="N6" i="56"/>
  <c r="W14" i="56"/>
  <c r="X14" i="56"/>
  <c r="O14" i="56"/>
  <c r="O13" i="56"/>
  <c r="W13" i="56"/>
  <c r="X13" i="56"/>
  <c r="V12" i="55"/>
  <c r="V14" i="55"/>
  <c r="W13" i="55"/>
  <c r="X13" i="55"/>
  <c r="O13" i="55"/>
  <c r="O9" i="55"/>
  <c r="V10" i="55"/>
  <c r="V7" i="55"/>
  <c r="W11" i="55"/>
  <c r="X11" i="55"/>
  <c r="O11" i="55"/>
  <c r="S6" i="55"/>
  <c r="T6" i="55"/>
  <c r="N6" i="55"/>
  <c r="V15" i="55"/>
  <c r="S16" i="55"/>
  <c r="T16" i="55"/>
  <c r="N16" i="55"/>
  <c r="U8" i="55"/>
  <c r="R8" i="41"/>
  <c r="S8" i="41"/>
  <c r="T8" i="41"/>
  <c r="U8" i="41"/>
  <c r="R29" i="41"/>
  <c r="S29" i="41"/>
  <c r="T29" i="41"/>
  <c r="M38" i="41"/>
  <c r="R38" i="41"/>
  <c r="N38" i="41"/>
  <c r="M37" i="41"/>
  <c r="R37" i="41"/>
  <c r="N37" i="41"/>
  <c r="R7" i="41"/>
  <c r="N7" i="41"/>
  <c r="R20" i="41"/>
  <c r="S20" i="41"/>
  <c r="T20" i="41"/>
  <c r="U20" i="41"/>
  <c r="R21" i="41"/>
  <c r="S21" i="41"/>
  <c r="T21" i="41"/>
  <c r="M30" i="41"/>
  <c r="R30" i="41"/>
  <c r="M22" i="41"/>
  <c r="R22" i="41"/>
  <c r="R26" i="41"/>
  <c r="M27" i="41"/>
  <c r="R27" i="41"/>
  <c r="S27" i="41"/>
  <c r="T27" i="41"/>
  <c r="R19" i="41"/>
  <c r="S19" i="41"/>
  <c r="T19" i="41"/>
  <c r="U19" i="41"/>
  <c r="S35" i="41"/>
  <c r="T35" i="41"/>
  <c r="U35" i="41"/>
  <c r="R34" i="41"/>
  <c r="R15" i="41"/>
  <c r="N12" i="41"/>
  <c r="S12" i="41"/>
  <c r="T12" i="41"/>
  <c r="U12" i="41"/>
  <c r="S10" i="41"/>
  <c r="T10" i="41"/>
  <c r="U10" i="41"/>
  <c r="S14" i="41"/>
  <c r="T14" i="41"/>
  <c r="U14" i="41"/>
  <c r="N14" i="41"/>
  <c r="S13" i="41"/>
  <c r="T13" i="41"/>
  <c r="U13" i="41"/>
  <c r="N13" i="41"/>
  <c r="R11" i="41"/>
  <c r="R9" i="41"/>
  <c r="O7" i="58"/>
  <c r="P9" i="60"/>
  <c r="H38" i="78"/>
  <c r="Q29" i="58"/>
  <c r="P29" i="58"/>
  <c r="AC29" i="58"/>
  <c r="AC31" i="58"/>
  <c r="S7" i="41"/>
  <c r="T7" i="41"/>
  <c r="U7" i="41"/>
  <c r="N8" i="41"/>
  <c r="Q16" i="77"/>
  <c r="P16" i="77"/>
  <c r="Q16" i="75"/>
  <c r="P16" i="75"/>
  <c r="Q16" i="73"/>
  <c r="P16" i="73"/>
  <c r="Q16" i="71"/>
  <c r="P16" i="71"/>
  <c r="W7" i="59"/>
  <c r="X7" i="59"/>
  <c r="O7" i="59"/>
  <c r="V14" i="53"/>
  <c r="V10" i="53"/>
  <c r="V13" i="53"/>
  <c r="U15" i="53"/>
  <c r="V8" i="53"/>
  <c r="U11" i="53"/>
  <c r="U16" i="53"/>
  <c r="W12" i="53"/>
  <c r="X12" i="53"/>
  <c r="O12" i="53"/>
  <c r="U7" i="53"/>
  <c r="V9" i="53"/>
  <c r="W6" i="53"/>
  <c r="X6" i="53"/>
  <c r="O6" i="53"/>
  <c r="U16" i="62"/>
  <c r="V8" i="62"/>
  <c r="U6" i="62"/>
  <c r="O11" i="62"/>
  <c r="W11" i="62"/>
  <c r="X11" i="62"/>
  <c r="U7" i="62"/>
  <c r="V12" i="62"/>
  <c r="W13" i="62"/>
  <c r="X13" i="62"/>
  <c r="O13" i="62"/>
  <c r="W10" i="62"/>
  <c r="X10" i="62"/>
  <c r="O10" i="62"/>
  <c r="W14" i="62"/>
  <c r="X14" i="62"/>
  <c r="O14" i="62"/>
  <c r="O15" i="62"/>
  <c r="W15" i="62"/>
  <c r="X15" i="62"/>
  <c r="W9" i="62"/>
  <c r="X9" i="62"/>
  <c r="O9" i="62"/>
  <c r="Y13" i="70"/>
  <c r="Q13" i="70"/>
  <c r="P13" i="70"/>
  <c r="P8" i="70"/>
  <c r="Y8" i="70"/>
  <c r="Q8" i="70"/>
  <c r="U16" i="70"/>
  <c r="W14" i="70"/>
  <c r="X14" i="70"/>
  <c r="O14" i="70"/>
  <c r="Y7" i="70"/>
  <c r="Q7" i="70"/>
  <c r="P7" i="70"/>
  <c r="Y9" i="70"/>
  <c r="Q9" i="70"/>
  <c r="P9" i="70"/>
  <c r="U6" i="70"/>
  <c r="Y10" i="70"/>
  <c r="Q10" i="70"/>
  <c r="P10" i="70"/>
  <c r="P12" i="70"/>
  <c r="Y12" i="70"/>
  <c r="Q12" i="70"/>
  <c r="Y11" i="70"/>
  <c r="Q11" i="70"/>
  <c r="P11" i="70"/>
  <c r="W15" i="70"/>
  <c r="X15" i="70"/>
  <c r="O15" i="70"/>
  <c r="W7" i="69"/>
  <c r="X7" i="69"/>
  <c r="O7" i="69"/>
  <c r="W9" i="69"/>
  <c r="X9" i="69"/>
  <c r="O9" i="69"/>
  <c r="U12" i="69"/>
  <c r="U14" i="69"/>
  <c r="P11" i="69"/>
  <c r="Y11" i="69"/>
  <c r="Q11" i="69"/>
  <c r="W6" i="69"/>
  <c r="X6" i="69"/>
  <c r="O6" i="69"/>
  <c r="V15" i="69"/>
  <c r="N16" i="69"/>
  <c r="S16" i="69"/>
  <c r="T16" i="69"/>
  <c r="Y10" i="69"/>
  <c r="Q10" i="69"/>
  <c r="P10" i="69"/>
  <c r="W13" i="69"/>
  <c r="X13" i="69"/>
  <c r="O13" i="69"/>
  <c r="V8" i="69"/>
  <c r="O15" i="68"/>
  <c r="W15" i="68"/>
  <c r="X15" i="68"/>
  <c r="P9" i="68"/>
  <c r="Y9" i="68"/>
  <c r="Q9" i="68"/>
  <c r="W7" i="68"/>
  <c r="X7" i="68"/>
  <c r="O7" i="68"/>
  <c r="W16" i="68"/>
  <c r="X16" i="68"/>
  <c r="O16" i="68"/>
  <c r="V12" i="68"/>
  <c r="V8" i="68"/>
  <c r="P11" i="68"/>
  <c r="Y11" i="68"/>
  <c r="Q11" i="68"/>
  <c r="V10" i="68"/>
  <c r="U6" i="68"/>
  <c r="P13" i="68"/>
  <c r="Y13" i="68"/>
  <c r="Q13" i="68"/>
  <c r="V14" i="68"/>
  <c r="U16" i="61"/>
  <c r="V10" i="61"/>
  <c r="V8" i="61"/>
  <c r="O7" i="61"/>
  <c r="W7" i="61"/>
  <c r="X7" i="61"/>
  <c r="P9" i="61"/>
  <c r="Y9" i="61"/>
  <c r="Q9" i="61"/>
  <c r="V12" i="61"/>
  <c r="U6" i="61"/>
  <c r="W11" i="61"/>
  <c r="X11" i="61"/>
  <c r="O11" i="61"/>
  <c r="Y13" i="61"/>
  <c r="Q13" i="61"/>
  <c r="P13" i="61"/>
  <c r="V14" i="61"/>
  <c r="W15" i="61"/>
  <c r="X15" i="61"/>
  <c r="O15" i="61"/>
  <c r="V8" i="60"/>
  <c r="W16" i="60"/>
  <c r="X16" i="60"/>
  <c r="O16" i="60"/>
  <c r="Y13" i="60"/>
  <c r="P13" i="60"/>
  <c r="Q13" i="60"/>
  <c r="Y11" i="60"/>
  <c r="Q11" i="60"/>
  <c r="P11" i="60"/>
  <c r="W10" i="60"/>
  <c r="X10" i="60"/>
  <c r="O10" i="60"/>
  <c r="V14" i="60"/>
  <c r="U6" i="60"/>
  <c r="Y15" i="60"/>
  <c r="Q15" i="60"/>
  <c r="P15" i="60"/>
  <c r="V12" i="60"/>
  <c r="V14" i="59"/>
  <c r="Y13" i="59"/>
  <c r="Q13" i="59"/>
  <c r="P13" i="59"/>
  <c r="W15" i="59"/>
  <c r="X15" i="59"/>
  <c r="O15" i="59"/>
  <c r="O9" i="59"/>
  <c r="W9" i="59"/>
  <c r="X9" i="59"/>
  <c r="V12" i="59"/>
  <c r="V10" i="59"/>
  <c r="V8" i="59"/>
  <c r="Y11" i="59"/>
  <c r="Q11" i="59"/>
  <c r="P11" i="59"/>
  <c r="U16" i="59"/>
  <c r="O6" i="58"/>
  <c r="W6" i="58"/>
  <c r="X6" i="58"/>
  <c r="P9" i="58"/>
  <c r="Y9" i="58"/>
  <c r="Q9" i="58"/>
  <c r="S16" i="58"/>
  <c r="T16" i="58"/>
  <c r="V12" i="58"/>
  <c r="O13" i="58"/>
  <c r="W13" i="58"/>
  <c r="X13" i="58"/>
  <c r="W14" i="58"/>
  <c r="X14" i="58"/>
  <c r="O14" i="58"/>
  <c r="P11" i="58"/>
  <c r="Y11" i="58"/>
  <c r="Q11" i="58"/>
  <c r="W15" i="58"/>
  <c r="X15" i="58"/>
  <c r="O15" i="58"/>
  <c r="P7" i="58"/>
  <c r="Y7" i="58"/>
  <c r="Q7" i="58"/>
  <c r="V10" i="58"/>
  <c r="O8" i="63"/>
  <c r="V8" i="58"/>
  <c r="S16" i="57"/>
  <c r="T16" i="57"/>
  <c r="N16" i="57"/>
  <c r="W15" i="57"/>
  <c r="X15" i="57"/>
  <c r="O15" i="57"/>
  <c r="W10" i="57"/>
  <c r="X10" i="57"/>
  <c r="O10" i="57"/>
  <c r="O9" i="57"/>
  <c r="W9" i="57"/>
  <c r="X9" i="57"/>
  <c r="U8" i="57"/>
  <c r="W7" i="57"/>
  <c r="X7" i="57"/>
  <c r="O7" i="57"/>
  <c r="W11" i="57"/>
  <c r="X11" i="57"/>
  <c r="O11" i="57"/>
  <c r="O13" i="57"/>
  <c r="W13" i="57"/>
  <c r="X13" i="57"/>
  <c r="U12" i="57"/>
  <c r="W14" i="57"/>
  <c r="X14" i="57"/>
  <c r="O14" i="57"/>
  <c r="Y6" i="57"/>
  <c r="Q6" i="57"/>
  <c r="P6" i="57"/>
  <c r="P14" i="56"/>
  <c r="Y14" i="56"/>
  <c r="Q14" i="56"/>
  <c r="U6" i="56"/>
  <c r="W10" i="56"/>
  <c r="X10" i="56"/>
  <c r="O10" i="56"/>
  <c r="W8" i="56"/>
  <c r="X8" i="56"/>
  <c r="O8" i="56"/>
  <c r="P9" i="56"/>
  <c r="Y9" i="56"/>
  <c r="Q9" i="56"/>
  <c r="N16" i="56"/>
  <c r="S16" i="56"/>
  <c r="T16" i="56"/>
  <c r="W15" i="56"/>
  <c r="X15" i="56"/>
  <c r="O15" i="56"/>
  <c r="Y13" i="56"/>
  <c r="Q13" i="56"/>
  <c r="P13" i="56"/>
  <c r="W7" i="56"/>
  <c r="X7" i="56"/>
  <c r="O7" i="56"/>
  <c r="U12" i="56"/>
  <c r="W11" i="56"/>
  <c r="X11" i="56"/>
  <c r="O11" i="56"/>
  <c r="P13" i="55"/>
  <c r="Y13" i="55"/>
  <c r="Q13" i="55"/>
  <c r="W7" i="55"/>
  <c r="X7" i="55"/>
  <c r="O7" i="55"/>
  <c r="P9" i="55"/>
  <c r="Y9" i="55"/>
  <c r="Q9" i="55"/>
  <c r="W12" i="55"/>
  <c r="X12" i="55"/>
  <c r="O12" i="55"/>
  <c r="O15" i="55"/>
  <c r="W15" i="55"/>
  <c r="X15" i="55"/>
  <c r="W10" i="55"/>
  <c r="X10" i="55"/>
  <c r="O10" i="55"/>
  <c r="U16" i="55"/>
  <c r="P11" i="55"/>
  <c r="Y11" i="55"/>
  <c r="Q11" i="55"/>
  <c r="V8" i="55"/>
  <c r="U6" i="55"/>
  <c r="W14" i="55"/>
  <c r="X14" i="55"/>
  <c r="O14" i="55"/>
  <c r="S38" i="41"/>
  <c r="T38" i="41"/>
  <c r="U38" i="41"/>
  <c r="V38" i="41"/>
  <c r="N29" i="41"/>
  <c r="S37" i="41"/>
  <c r="T37" i="41"/>
  <c r="U37" i="41"/>
  <c r="V37" i="41"/>
  <c r="W37" i="41"/>
  <c r="X37" i="41"/>
  <c r="S30" i="41"/>
  <c r="T30" i="41"/>
  <c r="U30" i="41"/>
  <c r="V30" i="41"/>
  <c r="N30" i="41"/>
  <c r="N19" i="41"/>
  <c r="U27" i="41"/>
  <c r="V27" i="41"/>
  <c r="N27" i="41"/>
  <c r="V35" i="41"/>
  <c r="N34" i="41"/>
  <c r="S34" i="41"/>
  <c r="T34" i="41"/>
  <c r="U29" i="41"/>
  <c r="N26" i="41"/>
  <c r="S26" i="41"/>
  <c r="T26" i="41"/>
  <c r="N20" i="41"/>
  <c r="N21" i="41"/>
  <c r="U21" i="41"/>
  <c r="V21" i="41"/>
  <c r="S22" i="41"/>
  <c r="T22" i="41"/>
  <c r="U22" i="41"/>
  <c r="V22" i="41"/>
  <c r="N22" i="41"/>
  <c r="V20" i="41"/>
  <c r="V19" i="41"/>
  <c r="S15" i="41"/>
  <c r="T15" i="41"/>
  <c r="U15" i="41"/>
  <c r="V15" i="41"/>
  <c r="W15" i="41"/>
  <c r="X15" i="41"/>
  <c r="N15" i="41"/>
  <c r="V14" i="41"/>
  <c r="V12" i="41"/>
  <c r="S11" i="41"/>
  <c r="T11" i="41"/>
  <c r="N11" i="41"/>
  <c r="V13" i="41"/>
  <c r="V10" i="41"/>
  <c r="V7" i="41"/>
  <c r="V8" i="41"/>
  <c r="S9" i="41"/>
  <c r="T9" i="41"/>
  <c r="N9" i="41"/>
  <c r="P7" i="59"/>
  <c r="Y7" i="59"/>
  <c r="Q7" i="59"/>
  <c r="V11" i="53"/>
  <c r="W13" i="53"/>
  <c r="X13" i="53"/>
  <c r="O13" i="53"/>
  <c r="V16" i="53"/>
  <c r="W8" i="53"/>
  <c r="X8" i="53"/>
  <c r="O8" i="53"/>
  <c r="Y12" i="53"/>
  <c r="Q12" i="53"/>
  <c r="P12" i="53"/>
  <c r="O14" i="53"/>
  <c r="W14" i="53"/>
  <c r="X14" i="53"/>
  <c r="P6" i="53"/>
  <c r="Y6" i="53"/>
  <c r="Q6" i="53"/>
  <c r="V7" i="53"/>
  <c r="O10" i="53"/>
  <c r="W10" i="53"/>
  <c r="X10" i="53"/>
  <c r="W9" i="53"/>
  <c r="X9" i="53"/>
  <c r="O9" i="53"/>
  <c r="V15" i="53"/>
  <c r="V16" i="62"/>
  <c r="Y9" i="62"/>
  <c r="Q9" i="62"/>
  <c r="P9" i="62"/>
  <c r="Y13" i="62"/>
  <c r="Q13" i="62"/>
  <c r="P13" i="62"/>
  <c r="Y14" i="62"/>
  <c r="Q14" i="62"/>
  <c r="P14" i="62"/>
  <c r="P10" i="62"/>
  <c r="Y10" i="62"/>
  <c r="Q10" i="62"/>
  <c r="W12" i="62"/>
  <c r="X12" i="62"/>
  <c r="O12" i="62"/>
  <c r="P11" i="62"/>
  <c r="Y11" i="62"/>
  <c r="Q11" i="62"/>
  <c r="V7" i="62"/>
  <c r="V6" i="62"/>
  <c r="Y15" i="62"/>
  <c r="Q15" i="62"/>
  <c r="P15" i="62"/>
  <c r="W8" i="62"/>
  <c r="X8" i="62"/>
  <c r="O8" i="62"/>
  <c r="P14" i="70"/>
  <c r="Y14" i="70"/>
  <c r="Q14" i="70"/>
  <c r="Y15" i="70"/>
  <c r="Q15" i="70"/>
  <c r="P15" i="70"/>
  <c r="V6" i="70"/>
  <c r="V16" i="70"/>
  <c r="V14" i="69"/>
  <c r="O14" i="63"/>
  <c r="W8" i="69"/>
  <c r="X8" i="69"/>
  <c r="O8" i="69"/>
  <c r="V12" i="69"/>
  <c r="Y9" i="69"/>
  <c r="Q9" i="69"/>
  <c r="P9" i="69"/>
  <c r="D14" i="63"/>
  <c r="R14" i="63"/>
  <c r="P7" i="69"/>
  <c r="Y7" i="69"/>
  <c r="Q7" i="69"/>
  <c r="Y13" i="69"/>
  <c r="Q13" i="69"/>
  <c r="P13" i="69"/>
  <c r="U16" i="69"/>
  <c r="W15" i="69"/>
  <c r="X15" i="69"/>
  <c r="O15" i="69"/>
  <c r="Y6" i="69"/>
  <c r="Q6" i="69"/>
  <c r="P6" i="69"/>
  <c r="K14" i="63"/>
  <c r="W14" i="68"/>
  <c r="X14" i="68"/>
  <c r="O14" i="68"/>
  <c r="E13" i="63"/>
  <c r="V6" i="68"/>
  <c r="P7" i="68"/>
  <c r="Y7" i="68"/>
  <c r="Q7" i="68"/>
  <c r="W8" i="68"/>
  <c r="X8" i="68"/>
  <c r="O8" i="68"/>
  <c r="W12" i="68"/>
  <c r="X12" i="68"/>
  <c r="O12" i="68"/>
  <c r="K13" i="63"/>
  <c r="W10" i="68"/>
  <c r="X10" i="68"/>
  <c r="O10" i="68"/>
  <c r="Q16" i="68"/>
  <c r="P16" i="68"/>
  <c r="Q13" i="63"/>
  <c r="P15" i="68"/>
  <c r="Y15" i="68"/>
  <c r="Q15" i="68"/>
  <c r="W10" i="61"/>
  <c r="X10" i="61"/>
  <c r="O10" i="61"/>
  <c r="V16" i="61"/>
  <c r="Y11" i="61"/>
  <c r="Q11" i="61"/>
  <c r="P11" i="61"/>
  <c r="W8" i="61"/>
  <c r="X8" i="61"/>
  <c r="O8" i="61"/>
  <c r="Y15" i="61"/>
  <c r="Q15" i="61"/>
  <c r="P15" i="61"/>
  <c r="W12" i="61"/>
  <c r="X12" i="61"/>
  <c r="O12" i="61"/>
  <c r="W14" i="61"/>
  <c r="X14" i="61"/>
  <c r="O14" i="61"/>
  <c r="V6" i="61"/>
  <c r="P7" i="61"/>
  <c r="Y7" i="61"/>
  <c r="Q7" i="61"/>
  <c r="P16" i="60"/>
  <c r="Q16" i="60"/>
  <c r="W14" i="60"/>
  <c r="X14" i="60"/>
  <c r="O14" i="60"/>
  <c r="W12" i="60"/>
  <c r="X12" i="60"/>
  <c r="O12" i="60"/>
  <c r="V6" i="60"/>
  <c r="Y10" i="60"/>
  <c r="Q10" i="60"/>
  <c r="P10" i="60"/>
  <c r="W8" i="60"/>
  <c r="X8" i="60"/>
  <c r="O8" i="60"/>
  <c r="W8" i="59"/>
  <c r="X8" i="59"/>
  <c r="O8" i="59"/>
  <c r="V16" i="59"/>
  <c r="W12" i="59"/>
  <c r="X12" i="59"/>
  <c r="O12" i="59"/>
  <c r="W10" i="59"/>
  <c r="X10" i="59"/>
  <c r="O10" i="59"/>
  <c r="P15" i="59"/>
  <c r="Y15" i="59"/>
  <c r="Q15" i="59"/>
  <c r="Y9" i="59"/>
  <c r="Q9" i="59"/>
  <c r="P9" i="59"/>
  <c r="W14" i="59"/>
  <c r="X14" i="59"/>
  <c r="O14" i="59"/>
  <c r="W8" i="58"/>
  <c r="X8" i="58"/>
  <c r="O8" i="58"/>
  <c r="W10" i="58"/>
  <c r="X10" i="58"/>
  <c r="O10" i="58"/>
  <c r="Y13" i="58"/>
  <c r="Q13" i="58"/>
  <c r="P13" i="58"/>
  <c r="P14" i="58"/>
  <c r="Y14" i="58"/>
  <c r="Q14" i="58"/>
  <c r="U16" i="58"/>
  <c r="P6" i="58"/>
  <c r="Y6" i="58"/>
  <c r="Q6" i="58"/>
  <c r="P15" i="58"/>
  <c r="Y15" i="58"/>
  <c r="Q15" i="58"/>
  <c r="E8" i="63"/>
  <c r="W12" i="58"/>
  <c r="X12" i="58"/>
  <c r="O12" i="58"/>
  <c r="Y7" i="57"/>
  <c r="Q7" i="57"/>
  <c r="P7" i="57"/>
  <c r="P14" i="57"/>
  <c r="Y14" i="57"/>
  <c r="Q14" i="57"/>
  <c r="Y11" i="57"/>
  <c r="Q11" i="57"/>
  <c r="P11" i="57"/>
  <c r="V8" i="57"/>
  <c r="P10" i="57"/>
  <c r="Y10" i="57"/>
  <c r="Q10" i="57"/>
  <c r="P15" i="57"/>
  <c r="Y15" i="57"/>
  <c r="Q15" i="57"/>
  <c r="Y13" i="57"/>
  <c r="Q13" i="57"/>
  <c r="P13" i="57"/>
  <c r="V12" i="57"/>
  <c r="Y9" i="57"/>
  <c r="P9" i="57"/>
  <c r="Q9" i="57"/>
  <c r="U16" i="57"/>
  <c r="V6" i="56"/>
  <c r="V12" i="56"/>
  <c r="P15" i="56"/>
  <c r="Y15" i="56"/>
  <c r="Q15" i="56"/>
  <c r="P10" i="56"/>
  <c r="Y10" i="56"/>
  <c r="Q10" i="56"/>
  <c r="Y7" i="56"/>
  <c r="Q7" i="56"/>
  <c r="P7" i="56"/>
  <c r="U16" i="56"/>
  <c r="Y11" i="56"/>
  <c r="Q11" i="56"/>
  <c r="P11" i="56"/>
  <c r="Y8" i="56"/>
  <c r="Q8" i="56"/>
  <c r="P8" i="56"/>
  <c r="V16" i="55"/>
  <c r="Y15" i="55"/>
  <c r="Q15" i="55"/>
  <c r="P15" i="55"/>
  <c r="Y7" i="55"/>
  <c r="Q7" i="55"/>
  <c r="P7" i="55"/>
  <c r="V6" i="55"/>
  <c r="Y14" i="55"/>
  <c r="Q14" i="55"/>
  <c r="P14" i="55"/>
  <c r="W8" i="55"/>
  <c r="X8" i="55"/>
  <c r="O8" i="55"/>
  <c r="Y10" i="55"/>
  <c r="Q10" i="55"/>
  <c r="P10" i="55"/>
  <c r="P12" i="55"/>
  <c r="Y12" i="55"/>
  <c r="Q12" i="55"/>
  <c r="O37" i="41"/>
  <c r="F14" i="63"/>
  <c r="O13" i="63"/>
  <c r="P10" i="63"/>
  <c r="P37" i="41"/>
  <c r="Q37" i="41"/>
  <c r="U34" i="41"/>
  <c r="W35" i="41"/>
  <c r="X35" i="41"/>
  <c r="O35" i="41"/>
  <c r="O38" i="41"/>
  <c r="W38" i="41"/>
  <c r="X38" i="41"/>
  <c r="W27" i="41"/>
  <c r="X27" i="41"/>
  <c r="O27" i="41"/>
  <c r="U26" i="41"/>
  <c r="V29" i="41"/>
  <c r="O30" i="41"/>
  <c r="W30" i="41"/>
  <c r="X30" i="41"/>
  <c r="W22" i="41"/>
  <c r="X22" i="41"/>
  <c r="O22" i="41"/>
  <c r="W21" i="41"/>
  <c r="X21" i="41"/>
  <c r="O21" i="41"/>
  <c r="W20" i="41"/>
  <c r="X20" i="41"/>
  <c r="O20" i="41"/>
  <c r="W19" i="41"/>
  <c r="X19" i="41"/>
  <c r="O19" i="41"/>
  <c r="O15" i="41"/>
  <c r="Y15" i="41"/>
  <c r="Q15" i="41"/>
  <c r="P15" i="41"/>
  <c r="W14" i="41"/>
  <c r="X14" i="41"/>
  <c r="O14" i="41"/>
  <c r="U11" i="41"/>
  <c r="O10" i="41"/>
  <c r="W10" i="41"/>
  <c r="X10" i="41"/>
  <c r="W13" i="41"/>
  <c r="X13" i="41"/>
  <c r="O13" i="41"/>
  <c r="W12" i="41"/>
  <c r="X12" i="41"/>
  <c r="O12" i="41"/>
  <c r="U9" i="41"/>
  <c r="W7" i="41"/>
  <c r="X7" i="41"/>
  <c r="O7" i="41"/>
  <c r="W8" i="41"/>
  <c r="X8" i="41"/>
  <c r="O8" i="41"/>
  <c r="I13" i="63"/>
  <c r="AC37" i="41"/>
  <c r="Q4" i="63"/>
  <c r="P10" i="53"/>
  <c r="Y10" i="53"/>
  <c r="Q10" i="53"/>
  <c r="Y13" i="53"/>
  <c r="Q13" i="53"/>
  <c r="P13" i="53"/>
  <c r="Y9" i="53"/>
  <c r="Q9" i="53"/>
  <c r="P9" i="53"/>
  <c r="O7" i="53"/>
  <c r="W7" i="53"/>
  <c r="X7" i="53"/>
  <c r="O11" i="53"/>
  <c r="W11" i="53"/>
  <c r="X11" i="53"/>
  <c r="O15" i="53"/>
  <c r="W15" i="53"/>
  <c r="X15" i="53"/>
  <c r="Y14" i="53"/>
  <c r="Q14" i="53"/>
  <c r="P14" i="53"/>
  <c r="P8" i="53"/>
  <c r="Y8" i="53"/>
  <c r="Q8" i="53"/>
  <c r="W16" i="53"/>
  <c r="X16" i="53"/>
  <c r="O16" i="53"/>
  <c r="P11" i="63"/>
  <c r="W7" i="62"/>
  <c r="X7" i="62"/>
  <c r="O7" i="62"/>
  <c r="W6" i="62"/>
  <c r="X6" i="62"/>
  <c r="O6" i="62"/>
  <c r="W16" i="62"/>
  <c r="X16" i="62"/>
  <c r="O16" i="62"/>
  <c r="Y8" i="62"/>
  <c r="Q8" i="62"/>
  <c r="P8" i="62"/>
  <c r="P12" i="62"/>
  <c r="Y12" i="62"/>
  <c r="Q12" i="62"/>
  <c r="W16" i="70"/>
  <c r="X16" i="70"/>
  <c r="O16" i="70"/>
  <c r="W6" i="70"/>
  <c r="X6" i="70"/>
  <c r="O6" i="70"/>
  <c r="W12" i="69"/>
  <c r="X12" i="69"/>
  <c r="O12" i="69"/>
  <c r="Y15" i="69"/>
  <c r="Q15" i="69"/>
  <c r="P15" i="69"/>
  <c r="W14" i="69"/>
  <c r="X14" i="69"/>
  <c r="O14" i="69"/>
  <c r="V16" i="69"/>
  <c r="I14" i="63"/>
  <c r="Y8" i="69"/>
  <c r="Q8" i="69"/>
  <c r="P8" i="69"/>
  <c r="P12" i="68"/>
  <c r="Y12" i="68"/>
  <c r="Q12" i="68"/>
  <c r="Y10" i="68"/>
  <c r="Q10" i="68"/>
  <c r="P10" i="68"/>
  <c r="P8" i="68"/>
  <c r="Y8" i="68"/>
  <c r="Q8" i="68"/>
  <c r="O6" i="68"/>
  <c r="W6" i="68"/>
  <c r="X6" i="68"/>
  <c r="Y14" i="68"/>
  <c r="Q14" i="68"/>
  <c r="P14" i="68"/>
  <c r="W16" i="61"/>
  <c r="X16" i="61"/>
  <c r="O16" i="61"/>
  <c r="P14" i="61"/>
  <c r="Y14" i="61"/>
  <c r="Q14" i="61"/>
  <c r="P8" i="61"/>
  <c r="Y8" i="61"/>
  <c r="Q8" i="61"/>
  <c r="O6" i="61"/>
  <c r="W6" i="61"/>
  <c r="X6" i="61"/>
  <c r="P12" i="61"/>
  <c r="Y12" i="61"/>
  <c r="Q12" i="61"/>
  <c r="Y10" i="61"/>
  <c r="Q10" i="61"/>
  <c r="P10" i="61"/>
  <c r="D11" i="63"/>
  <c r="F11" i="63"/>
  <c r="I12" i="63"/>
  <c r="K12" i="63"/>
  <c r="K11" i="63"/>
  <c r="Y14" i="60"/>
  <c r="Q14" i="60"/>
  <c r="P14" i="60"/>
  <c r="P8" i="60"/>
  <c r="Y8" i="60"/>
  <c r="Q8" i="60"/>
  <c r="P12" i="60"/>
  <c r="Y12" i="60"/>
  <c r="Q12" i="60"/>
  <c r="W6" i="60"/>
  <c r="X6" i="60"/>
  <c r="O6" i="60"/>
  <c r="W16" i="59"/>
  <c r="X16" i="59"/>
  <c r="O16" i="59"/>
  <c r="P8" i="59"/>
  <c r="Y8" i="59"/>
  <c r="Q8" i="59"/>
  <c r="Y14" i="59"/>
  <c r="Q14" i="59"/>
  <c r="P14" i="59"/>
  <c r="P10" i="59"/>
  <c r="Y10" i="59"/>
  <c r="Q10" i="59"/>
  <c r="P12" i="59"/>
  <c r="Y12" i="59"/>
  <c r="Q12" i="59"/>
  <c r="P12" i="58"/>
  <c r="Y12" i="58"/>
  <c r="Q12" i="58"/>
  <c r="P10" i="58"/>
  <c r="Y10" i="58"/>
  <c r="Q10" i="58"/>
  <c r="V16" i="58"/>
  <c r="Y8" i="58"/>
  <c r="Q8" i="58"/>
  <c r="P8" i="58"/>
  <c r="W8" i="57"/>
  <c r="X8" i="57"/>
  <c r="O8" i="57"/>
  <c r="V16" i="57"/>
  <c r="W12" i="57"/>
  <c r="X12" i="57"/>
  <c r="O12" i="57"/>
  <c r="O6" i="56"/>
  <c r="W6" i="56"/>
  <c r="X6" i="56"/>
  <c r="W12" i="56"/>
  <c r="X12" i="56"/>
  <c r="O12" i="56"/>
  <c r="V16" i="56"/>
  <c r="K6" i="63"/>
  <c r="O6" i="63"/>
  <c r="F6" i="63"/>
  <c r="O6" i="55"/>
  <c r="W6" i="55"/>
  <c r="X6" i="55"/>
  <c r="W16" i="55"/>
  <c r="X16" i="55"/>
  <c r="O16" i="55"/>
  <c r="Q5" i="63"/>
  <c r="R5" i="63"/>
  <c r="P8" i="55"/>
  <c r="Y8" i="55"/>
  <c r="Q8" i="55"/>
  <c r="E5" i="63"/>
  <c r="E14" i="63"/>
  <c r="L14" i="63"/>
  <c r="R13" i="63"/>
  <c r="L12" i="63"/>
  <c r="L9" i="63"/>
  <c r="F8" i="63"/>
  <c r="L7" i="63"/>
  <c r="D9" i="63"/>
  <c r="E9" i="63"/>
  <c r="I6" i="63"/>
  <c r="E12" i="63"/>
  <c r="E11" i="63"/>
  <c r="Q10" i="63"/>
  <c r="E10" i="63"/>
  <c r="K10" i="63"/>
  <c r="C10" i="63"/>
  <c r="I10" i="63"/>
  <c r="F10" i="63"/>
  <c r="O10" i="63"/>
  <c r="K9" i="63"/>
  <c r="L8" i="63"/>
  <c r="I8" i="63"/>
  <c r="O7" i="63"/>
  <c r="D7" i="63"/>
  <c r="E7" i="63"/>
  <c r="C7" i="63"/>
  <c r="K7" i="63"/>
  <c r="R7" i="63"/>
  <c r="C6" i="63"/>
  <c r="R6" i="63"/>
  <c r="O5" i="63"/>
  <c r="K5" i="63"/>
  <c r="P38" i="41"/>
  <c r="AC38" i="41"/>
  <c r="Q38" i="41"/>
  <c r="V34" i="41"/>
  <c r="Q35" i="41"/>
  <c r="P35" i="41"/>
  <c r="AC35" i="41"/>
  <c r="Q27" i="41"/>
  <c r="P27" i="41"/>
  <c r="AC27" i="41"/>
  <c r="P30" i="41"/>
  <c r="AC30" i="41"/>
  <c r="Q30" i="41"/>
  <c r="V26" i="41"/>
  <c r="W29" i="41"/>
  <c r="X29" i="41"/>
  <c r="O29" i="41"/>
  <c r="Q22" i="41"/>
  <c r="P22" i="41"/>
  <c r="AC22" i="41"/>
  <c r="Q21" i="41"/>
  <c r="P21" i="41"/>
  <c r="AC21" i="41"/>
  <c r="Q20" i="41"/>
  <c r="P20" i="41"/>
  <c r="AC20" i="41"/>
  <c r="Q19" i="41"/>
  <c r="P19" i="41"/>
  <c r="AC19" i="41"/>
  <c r="Y14" i="41"/>
  <c r="Q14" i="41"/>
  <c r="P14" i="41"/>
  <c r="Y10" i="41"/>
  <c r="Q10" i="41"/>
  <c r="P10" i="41"/>
  <c r="Y12" i="41"/>
  <c r="Q12" i="41"/>
  <c r="P12" i="41"/>
  <c r="V11" i="41"/>
  <c r="Y13" i="41"/>
  <c r="Q13" i="41"/>
  <c r="P13" i="41"/>
  <c r="Y7" i="41"/>
  <c r="Q7" i="41"/>
  <c r="P7" i="41"/>
  <c r="V9" i="41"/>
  <c r="Y8" i="41"/>
  <c r="Q8" i="41"/>
  <c r="P8" i="41"/>
  <c r="O11" i="63"/>
  <c r="P7" i="53"/>
  <c r="Y7" i="53"/>
  <c r="Q7" i="53"/>
  <c r="P11" i="53"/>
  <c r="Y11" i="53"/>
  <c r="Q11" i="53"/>
  <c r="Y15" i="53"/>
  <c r="Q15" i="53"/>
  <c r="P15" i="53"/>
  <c r="Q16" i="53"/>
  <c r="P16" i="53"/>
  <c r="Q16" i="62"/>
  <c r="P16" i="62"/>
  <c r="P6" i="62"/>
  <c r="Y6" i="62"/>
  <c r="Q6" i="62"/>
  <c r="P7" i="62"/>
  <c r="Y7" i="62"/>
  <c r="Q7" i="62"/>
  <c r="Q16" i="70"/>
  <c r="P16" i="70"/>
  <c r="P6" i="70"/>
  <c r="Y6" i="70"/>
  <c r="Q6" i="70"/>
  <c r="P14" i="69"/>
  <c r="Y14" i="69"/>
  <c r="Q14" i="69"/>
  <c r="W16" i="69"/>
  <c r="X16" i="69"/>
  <c r="O16" i="69"/>
  <c r="Q14" i="63"/>
  <c r="Y12" i="69"/>
  <c r="Q12" i="69"/>
  <c r="P12" i="69"/>
  <c r="C13" i="63"/>
  <c r="P6" i="68"/>
  <c r="Y6" i="68"/>
  <c r="Q6" i="68"/>
  <c r="Q12" i="63"/>
  <c r="P6" i="61"/>
  <c r="Y6" i="61"/>
  <c r="Q6" i="61"/>
  <c r="Q16" i="61"/>
  <c r="P16" i="61"/>
  <c r="D12" i="63"/>
  <c r="O12" i="63"/>
  <c r="P6" i="60"/>
  <c r="Y6" i="60"/>
  <c r="Q6" i="60"/>
  <c r="Q16" i="59"/>
  <c r="P16" i="59"/>
  <c r="W16" i="58"/>
  <c r="X16" i="58"/>
  <c r="O16" i="58"/>
  <c r="Y12" i="57"/>
  <c r="Q12" i="57"/>
  <c r="P12" i="57"/>
  <c r="O16" i="57"/>
  <c r="W16" i="57"/>
  <c r="X16" i="57"/>
  <c r="P8" i="57"/>
  <c r="Y8" i="57"/>
  <c r="Q8" i="57"/>
  <c r="Q7" i="63"/>
  <c r="P12" i="56"/>
  <c r="Y12" i="56"/>
  <c r="Q12" i="56"/>
  <c r="W16" i="56"/>
  <c r="X16" i="56"/>
  <c r="O16" i="56"/>
  <c r="Y6" i="56"/>
  <c r="Q6" i="56"/>
  <c r="P6" i="56"/>
  <c r="P6" i="55"/>
  <c r="Y6" i="55"/>
  <c r="Q6" i="55"/>
  <c r="Q16" i="55"/>
  <c r="P16" i="55"/>
  <c r="C5" i="63"/>
  <c r="P8" i="63"/>
  <c r="P7" i="63"/>
  <c r="P6" i="63"/>
  <c r="J5" i="63"/>
  <c r="F13" i="63"/>
  <c r="F12" i="63"/>
  <c r="R12" i="63"/>
  <c r="R9" i="63"/>
  <c r="B15" i="63"/>
  <c r="J13" i="63"/>
  <c r="B13" i="63"/>
  <c r="P13" i="63"/>
  <c r="P14" i="63"/>
  <c r="J14" i="63"/>
  <c r="L13" i="63"/>
  <c r="P12" i="63"/>
  <c r="N12" i="63"/>
  <c r="L11" i="63"/>
  <c r="L10" i="63"/>
  <c r="D10" i="63"/>
  <c r="I9" i="63"/>
  <c r="M9" i="63"/>
  <c r="D8" i="63"/>
  <c r="I7" i="63"/>
  <c r="B6" i="63"/>
  <c r="L6" i="63"/>
  <c r="H6" i="63"/>
  <c r="D6" i="63"/>
  <c r="J9" i="63"/>
  <c r="C12" i="63"/>
  <c r="R4" i="63"/>
  <c r="F4" i="63"/>
  <c r="L4" i="63"/>
  <c r="D4" i="63"/>
  <c r="I4" i="63"/>
  <c r="C4" i="63"/>
  <c r="E4" i="63"/>
  <c r="O4" i="63"/>
  <c r="J12" i="63"/>
  <c r="Q11" i="63"/>
  <c r="J11" i="63"/>
  <c r="R11" i="63"/>
  <c r="R10" i="63"/>
  <c r="Q9" i="63"/>
  <c r="F9" i="63"/>
  <c r="K8" i="63"/>
  <c r="Q8" i="63"/>
  <c r="J8" i="63"/>
  <c r="J7" i="63"/>
  <c r="Q6" i="63"/>
  <c r="E6" i="63"/>
  <c r="W34" i="41"/>
  <c r="X34" i="41"/>
  <c r="O34" i="41"/>
  <c r="Q29" i="41"/>
  <c r="P29" i="41"/>
  <c r="AC29" i="41"/>
  <c r="W26" i="41"/>
  <c r="X26" i="41"/>
  <c r="O26" i="41"/>
  <c r="W11" i="41"/>
  <c r="X11" i="41"/>
  <c r="O11" i="41"/>
  <c r="W9" i="41"/>
  <c r="X9" i="41"/>
  <c r="O9" i="41"/>
  <c r="M11" i="63"/>
  <c r="I11" i="63"/>
  <c r="C14" i="63"/>
  <c r="S14" i="63"/>
  <c r="Q16" i="69"/>
  <c r="P16" i="69"/>
  <c r="C8" i="63"/>
  <c r="G8" i="63"/>
  <c r="Q16" i="58"/>
  <c r="P16" i="58"/>
  <c r="Q16" i="57"/>
  <c r="P16" i="57"/>
  <c r="Q16" i="56"/>
  <c r="P16" i="56"/>
  <c r="H12" i="63"/>
  <c r="N10" i="63"/>
  <c r="M14" i="63"/>
  <c r="H14" i="63"/>
  <c r="G14" i="63"/>
  <c r="B14" i="63"/>
  <c r="N14" i="63"/>
  <c r="M13" i="63"/>
  <c r="H13" i="63"/>
  <c r="S13" i="63"/>
  <c r="N13" i="63"/>
  <c r="D13" i="63"/>
  <c r="G13" i="63"/>
  <c r="S12" i="63"/>
  <c r="G12" i="63"/>
  <c r="B12" i="63"/>
  <c r="S11" i="63"/>
  <c r="N11" i="63"/>
  <c r="H11" i="63"/>
  <c r="B11" i="63"/>
  <c r="M10" i="63"/>
  <c r="H10" i="63"/>
  <c r="G10" i="63"/>
  <c r="B10" i="63"/>
  <c r="B9" i="63"/>
  <c r="B8" i="63"/>
  <c r="H8" i="63"/>
  <c r="H7" i="63"/>
  <c r="S7" i="63"/>
  <c r="N7" i="63"/>
  <c r="G7" i="63"/>
  <c r="B7" i="63"/>
  <c r="N6" i="63"/>
  <c r="G6" i="63"/>
  <c r="M6" i="63"/>
  <c r="D5" i="63"/>
  <c r="N5" i="63"/>
  <c r="P9" i="63"/>
  <c r="M12" i="63"/>
  <c r="G11" i="63"/>
  <c r="C11" i="63"/>
  <c r="J10" i="63"/>
  <c r="S10" i="63"/>
  <c r="R8" i="63"/>
  <c r="R24" i="63"/>
  <c r="W18" i="40"/>
  <c r="M8" i="63"/>
  <c r="F7" i="63"/>
  <c r="M7" i="63"/>
  <c r="E24" i="63"/>
  <c r="M16" i="40"/>
  <c r="J6" i="63"/>
  <c r="S6" i="63"/>
  <c r="F5" i="63"/>
  <c r="H5" i="63"/>
  <c r="K4" i="63"/>
  <c r="K24" i="63"/>
  <c r="C19" i="40"/>
  <c r="Q24" i="63"/>
  <c r="W17" i="40"/>
  <c r="Q34" i="41"/>
  <c r="P34" i="41"/>
  <c r="AC34" i="41"/>
  <c r="Q26" i="41"/>
  <c r="P26" i="41"/>
  <c r="AC26" i="41"/>
  <c r="P11" i="41"/>
  <c r="Y11" i="41"/>
  <c r="Q11" i="41"/>
  <c r="Y9" i="41"/>
  <c r="Q9" i="41"/>
  <c r="P9" i="41"/>
  <c r="D24" i="63"/>
  <c r="M15" i="40"/>
  <c r="N9" i="63"/>
  <c r="G9" i="63"/>
  <c r="C9" i="63"/>
  <c r="C24" i="63"/>
  <c r="M14" i="40"/>
  <c r="O9" i="63"/>
  <c r="O24" i="63"/>
  <c r="W15" i="40"/>
  <c r="S9" i="63"/>
  <c r="H9" i="63"/>
  <c r="S8" i="63"/>
  <c r="N8" i="63"/>
  <c r="F24" i="63"/>
  <c r="M17" i="40"/>
  <c r="M5" i="63"/>
  <c r="G5" i="63"/>
  <c r="B5" i="63"/>
  <c r="I5" i="63"/>
  <c r="I24" i="63"/>
  <c r="C17" i="40"/>
  <c r="P5" i="63"/>
  <c r="S5" i="63"/>
  <c r="L5" i="63"/>
  <c r="L24" i="63"/>
  <c r="C20" i="40"/>
  <c r="N4" i="63"/>
  <c r="H4" i="63"/>
  <c r="H24" i="63"/>
  <c r="C16" i="40"/>
  <c r="N24" i="63"/>
  <c r="W14" i="40"/>
  <c r="R6" i="41"/>
  <c r="N6" i="41"/>
  <c r="M16" i="41"/>
  <c r="S6" i="41"/>
  <c r="T6" i="41"/>
  <c r="U6" i="41"/>
  <c r="R28" i="41"/>
  <c r="M39" i="41"/>
  <c r="R36" i="41"/>
  <c r="M31" i="41"/>
  <c r="R18" i="41"/>
  <c r="M23" i="41"/>
  <c r="R16" i="41"/>
  <c r="R31" i="41"/>
  <c r="S36" i="41"/>
  <c r="T36" i="41"/>
  <c r="N36" i="41"/>
  <c r="R23" i="41"/>
  <c r="V6" i="41"/>
  <c r="N16" i="41"/>
  <c r="S16" i="41"/>
  <c r="T16" i="41"/>
  <c r="R39" i="41"/>
  <c r="S18" i="41"/>
  <c r="T18" i="41"/>
  <c r="N18" i="41"/>
  <c r="S28" i="41"/>
  <c r="T28" i="41"/>
  <c r="N28" i="41"/>
  <c r="W6" i="41"/>
  <c r="X6" i="41"/>
  <c r="O6" i="41"/>
  <c r="U36" i="41"/>
  <c r="U28" i="41"/>
  <c r="U16" i="41"/>
  <c r="S23" i="41"/>
  <c r="T23" i="41"/>
  <c r="N23" i="41"/>
  <c r="N31" i="41"/>
  <c r="S31" i="41"/>
  <c r="T31" i="41"/>
  <c r="U18" i="41"/>
  <c r="N39" i="41"/>
  <c r="S39" i="41"/>
  <c r="T39" i="41"/>
  <c r="U31" i="41"/>
  <c r="V36" i="41"/>
  <c r="U39" i="41"/>
  <c r="V28" i="41"/>
  <c r="V16" i="41"/>
  <c r="O16" i="41"/>
  <c r="V18" i="41"/>
  <c r="U23" i="41"/>
  <c r="Y6" i="41"/>
  <c r="Q6" i="41"/>
  <c r="P6" i="41"/>
  <c r="O18" i="41"/>
  <c r="W18" i="41"/>
  <c r="X18" i="41"/>
  <c r="W28" i="41"/>
  <c r="X28" i="41"/>
  <c r="O28" i="41"/>
  <c r="V23" i="41"/>
  <c r="V39" i="41"/>
  <c r="V31" i="41"/>
  <c r="W36" i="41"/>
  <c r="X36" i="41"/>
  <c r="O36" i="41"/>
  <c r="W16" i="41"/>
  <c r="X16" i="41"/>
  <c r="Q36" i="41"/>
  <c r="P36" i="41"/>
  <c r="AC36" i="41"/>
  <c r="Q28" i="41"/>
  <c r="P28" i="41"/>
  <c r="AC28" i="41"/>
  <c r="W39" i="41"/>
  <c r="X39" i="41"/>
  <c r="O39" i="41"/>
  <c r="O31" i="41"/>
  <c r="W31" i="41"/>
  <c r="X31" i="41"/>
  <c r="Q18" i="41"/>
  <c r="P18" i="41"/>
  <c r="Q16" i="41"/>
  <c r="P16" i="41"/>
  <c r="O23" i="41"/>
  <c r="W23" i="41"/>
  <c r="X23" i="41"/>
  <c r="AC18" i="41"/>
  <c r="AC31" i="41"/>
  <c r="M4" i="63"/>
  <c r="M24" i="63"/>
  <c r="M26" i="63"/>
  <c r="J4" i="63"/>
  <c r="J24" i="63"/>
  <c r="C18" i="40"/>
  <c r="C21" i="40"/>
  <c r="Q39" i="41"/>
  <c r="P39" i="41"/>
  <c r="Q23" i="41"/>
  <c r="P23" i="41"/>
  <c r="P4" i="63"/>
  <c r="P24" i="63"/>
  <c r="W16" i="40"/>
  <c r="W19" i="40"/>
  <c r="AC39" i="41"/>
  <c r="S4" i="63"/>
  <c r="S24" i="63"/>
  <c r="S26" i="63"/>
  <c r="Q31" i="41"/>
  <c r="P31" i="41"/>
  <c r="I38" i="78"/>
  <c r="L38" i="78"/>
  <c r="W21" i="40"/>
  <c r="K38" i="78"/>
  <c r="I37" i="78"/>
  <c r="L37" i="78"/>
  <c r="C23" i="40"/>
  <c r="K37" i="78"/>
  <c r="AC23" i="41"/>
  <c r="G4" i="63"/>
  <c r="G24" i="63"/>
  <c r="G26" i="63"/>
  <c r="B20" i="63"/>
  <c r="B4" i="63"/>
  <c r="E21" i="40"/>
  <c r="Y19" i="40"/>
  <c r="B24" i="63"/>
  <c r="M13" i="40"/>
  <c r="M18" i="40"/>
  <c r="I36" i="78"/>
  <c r="L36" i="78"/>
  <c r="M20" i="40"/>
  <c r="K36" i="78"/>
  <c r="O18" i="40"/>
</calcChain>
</file>

<file path=xl/comments1.xml><?xml version="1.0" encoding="utf-8"?>
<comments xmlns="http://schemas.openxmlformats.org/spreadsheetml/2006/main">
  <authors>
    <author>User</author>
  </authors>
  <commentList>
    <comment ref="F1" authorId="0">
      <text>
        <r>
          <rPr>
            <b/>
            <sz val="10"/>
            <color indexed="81"/>
            <rFont val="Tahoma"/>
            <family val="2"/>
          </rPr>
          <t>Scegliere "SI" se partecipa anche come Assistente Amministrativo</t>
        </r>
      </text>
    </comment>
    <comment ref="P1" authorId="0">
      <text>
        <r>
          <rPr>
            <b/>
            <sz val="10"/>
            <color indexed="81"/>
            <rFont val="Tahoma"/>
            <family val="2"/>
          </rPr>
          <t>Scegliere "SI" se partecipa anche come Collaboratore Scolastico</t>
        </r>
      </text>
    </comment>
    <comment ref="Z1" authorId="0">
      <text>
        <r>
          <rPr>
            <b/>
            <sz val="11"/>
            <color indexed="81"/>
            <rFont val="Tahoma"/>
            <family val="2"/>
          </rPr>
          <t>Sceglieri "SI" se partecipa anche come Assistente Tecnico</t>
        </r>
      </text>
    </comment>
    <comment ref="P3" authorId="0">
      <text>
        <r>
          <rPr>
            <b/>
            <sz val="12"/>
            <color indexed="81"/>
            <rFont val="Tahoma"/>
            <family val="2"/>
          </rPr>
          <t xml:space="preserve">
inserisci voto di maturità</t>
        </r>
        <r>
          <rPr>
            <sz val="9"/>
            <color indexed="81"/>
            <rFont val="Tahoma"/>
            <family val="2"/>
          </rPr>
          <t xml:space="preserve">
</t>
        </r>
      </text>
    </comment>
    <comment ref="Q3" authorId="0">
      <text>
        <r>
          <rPr>
            <b/>
            <sz val="11"/>
            <color indexed="81"/>
            <rFont val="Tahoma"/>
            <family val="2"/>
          </rPr>
          <t>Su quale base? 60? 100? Altro?</t>
        </r>
      </text>
    </comment>
    <comment ref="Z3" authorId="0">
      <text>
        <r>
          <rPr>
            <b/>
            <sz val="11"/>
            <color indexed="81"/>
            <rFont val="Tahoma"/>
            <family val="2"/>
          </rPr>
          <t>Inserisci il voto del diploma</t>
        </r>
      </text>
    </comment>
    <comment ref="AA3" authorId="0">
      <text>
        <r>
          <rPr>
            <b/>
            <sz val="11"/>
            <color indexed="81"/>
            <rFont val="Tahoma"/>
            <family val="2"/>
          </rPr>
          <t>su quale base? 60? 100? Altro?</t>
        </r>
      </text>
    </comment>
    <comment ref="F4" authorId="0">
      <text>
        <r>
          <rPr>
            <b/>
            <sz val="12"/>
            <color indexed="81"/>
            <rFont val="Tahoma"/>
            <family val="2"/>
          </rPr>
          <t xml:space="preserve">
inserisci voto di maturità</t>
        </r>
        <r>
          <rPr>
            <sz val="9"/>
            <color indexed="81"/>
            <rFont val="Tahoma"/>
            <family val="2"/>
          </rPr>
          <t xml:space="preserve">
</t>
        </r>
      </text>
    </comment>
    <comment ref="G4" authorId="0">
      <text>
        <r>
          <rPr>
            <sz val="9"/>
            <color indexed="81"/>
            <rFont val="Tahoma"/>
            <family val="2"/>
          </rPr>
          <t xml:space="preserve">
</t>
        </r>
        <r>
          <rPr>
            <b/>
            <sz val="12"/>
            <color indexed="81"/>
            <rFont val="Tahoma"/>
            <family val="2"/>
          </rPr>
          <t>Su quale base? 60? 100? Altro?</t>
        </r>
        <r>
          <rPr>
            <sz val="9"/>
            <color indexed="81"/>
            <rFont val="Tahoma"/>
            <family val="2"/>
          </rPr>
          <t xml:space="preserve">
</t>
        </r>
      </text>
    </comment>
    <comment ref="P4" authorId="0">
      <text>
        <r>
          <rPr>
            <b/>
            <sz val="11"/>
            <color indexed="81"/>
            <rFont val="Tahoma"/>
            <family val="2"/>
          </rPr>
          <t>Si valuta un solo Titolo</t>
        </r>
      </text>
    </comment>
    <comment ref="Z4" authorId="0">
      <text>
        <r>
          <rPr>
            <b/>
            <sz val="11"/>
            <color indexed="81"/>
            <rFont val="Tahoma"/>
            <family val="2"/>
          </rPr>
          <t xml:space="preserve">Si valuta un solo Titolo </t>
        </r>
      </text>
    </comment>
    <comment ref="F5" authorId="0">
      <text>
        <r>
          <rPr>
            <b/>
            <sz val="11"/>
            <color indexed="81"/>
            <rFont val="Tahoma"/>
            <family val="2"/>
          </rPr>
          <t xml:space="preserve">Si valuta 1 solo Titolo
</t>
        </r>
      </text>
    </comment>
    <comment ref="Z5" authorId="0">
      <text>
        <r>
          <rPr>
            <b/>
            <sz val="11"/>
            <color indexed="81"/>
            <rFont val="Tahoma"/>
            <family val="2"/>
          </rPr>
          <t>Si valuta  un solo Titolo</t>
        </r>
      </text>
    </comment>
    <comment ref="F6" authorId="0">
      <text>
        <r>
          <rPr>
            <b/>
            <sz val="11"/>
            <color indexed="81"/>
            <rFont val="Tahoma"/>
            <family val="2"/>
          </rPr>
          <t>Si valuta 1 solo Titolo</t>
        </r>
      </text>
    </comment>
    <comment ref="F7" authorId="0">
      <text>
        <r>
          <rPr>
            <b/>
            <sz val="11"/>
            <color indexed="81"/>
            <rFont val="Tahoma"/>
            <family val="2"/>
          </rPr>
          <t>Si valuta 1 solo Titolo</t>
        </r>
      </text>
    </comment>
    <comment ref="F8" authorId="0">
      <text>
        <r>
          <rPr>
            <b/>
            <sz val="11"/>
            <color indexed="81"/>
            <rFont val="Tahoma"/>
            <family val="2"/>
          </rPr>
          <t>Si valuta 1 solo Titolo</t>
        </r>
      </text>
    </comment>
    <comment ref="M19" authorId="0">
      <text>
        <r>
          <rPr>
            <b/>
            <sz val="11"/>
            <color indexed="81"/>
            <rFont val="Tahoma"/>
            <family val="2"/>
          </rPr>
          <t>fare attenzione a non inserire Punti per Titoli già valutati !</t>
        </r>
      </text>
    </comment>
    <comment ref="W20" authorId="0">
      <text>
        <r>
          <rPr>
            <b/>
            <sz val="11"/>
            <color indexed="81"/>
            <rFont val="Tahoma"/>
            <family val="2"/>
          </rPr>
          <t>Fare attenzione a non inserire Punti per Titoli già valutati !</t>
        </r>
      </text>
    </comment>
    <comment ref="C22" authorId="0">
      <text>
        <r>
          <rPr>
            <b/>
            <sz val="10"/>
            <color indexed="81"/>
            <rFont val="Tahoma"/>
            <family val="2"/>
          </rPr>
          <t>fare attenzione a non iserire Titoli già valutati</t>
        </r>
      </text>
    </comment>
  </commentList>
</comments>
</file>

<file path=xl/sharedStrings.xml><?xml version="1.0" encoding="utf-8"?>
<sst xmlns="http://schemas.openxmlformats.org/spreadsheetml/2006/main" count="2217" uniqueCount="248">
  <si>
    <t>A.1</t>
  </si>
  <si>
    <t>n. titoli</t>
  </si>
  <si>
    <t xml:space="preserve">TOTALE PUNTEGGIO VALIDATO   </t>
  </si>
  <si>
    <t>B.9</t>
  </si>
  <si>
    <t xml:space="preserve">Totale punteggi Titoli di Servizio - TITOLO "C"  </t>
  </si>
  <si>
    <t>al</t>
  </si>
  <si>
    <t>Totale giorni</t>
  </si>
  <si>
    <t>Versione</t>
  </si>
  <si>
    <t>7.1</t>
  </si>
  <si>
    <t>7.2</t>
  </si>
  <si>
    <t>8.b</t>
  </si>
  <si>
    <t>8.a</t>
  </si>
  <si>
    <t>voto</t>
  </si>
  <si>
    <t>COLLABORATORE     SCOLASTICO</t>
  </si>
  <si>
    <t>A.2</t>
  </si>
  <si>
    <t>A.3.a</t>
  </si>
  <si>
    <t>A.3.b</t>
  </si>
  <si>
    <t>A.3.c</t>
  </si>
  <si>
    <t>A.3.d</t>
  </si>
  <si>
    <t>A.3.e</t>
  </si>
  <si>
    <t>Qualifiche ottenute per corsi socio-assistenziali e socio-sanitari rilasciati dalle Regioni</t>
  </si>
  <si>
    <t>Tipo</t>
  </si>
  <si>
    <r>
      <t>Cert.ni Inform.</t>
    </r>
    <r>
      <rPr>
        <b/>
        <sz val="10"/>
        <rFont val="Garamond"/>
        <family val="1"/>
      </rPr>
      <t xml:space="preserve"> MICROSOFT</t>
    </r>
    <r>
      <rPr>
        <sz val="10"/>
        <rFont val="Garamond"/>
        <family val="1"/>
      </rPr>
      <t xml:space="preserve"> (MCAD/MCSD/MCDBA/EUCIP/IC3/MOUS/CISCO/PEKIT/EIPASS</t>
    </r>
  </si>
  <si>
    <r>
      <t xml:space="preserve">Cert.ni Inf.che </t>
    </r>
    <r>
      <rPr>
        <b/>
        <sz val="10"/>
        <rFont val="Garamond"/>
        <family val="1"/>
      </rPr>
      <t>EIRSAF</t>
    </r>
    <r>
      <rPr>
        <sz val="10"/>
        <rFont val="Garamond"/>
        <family val="1"/>
      </rPr>
      <t xml:space="preserve"> (FULL/FOUR/GREEN)</t>
    </r>
  </si>
  <si>
    <r>
      <t xml:space="preserve">Cert.ni Inf.che </t>
    </r>
    <r>
      <rPr>
        <b/>
        <sz val="10"/>
        <rFont val="Garamond"/>
        <family val="1"/>
      </rPr>
      <t>Mediaform E.Q.I.A</t>
    </r>
    <r>
      <rPr>
        <sz val="10"/>
        <rFont val="Garamond"/>
        <family val="1"/>
      </rPr>
      <t>.(IIQ7MOD / IIQ7MODSK / IIQ4MODADV)</t>
    </r>
  </si>
  <si>
    <r>
      <t>Cert.ni Inf.che</t>
    </r>
    <r>
      <rPr>
        <b/>
        <sz val="10"/>
        <rFont val="Garamond"/>
        <family val="1"/>
      </rPr>
      <t xml:space="preserve"> IDCERT</t>
    </r>
    <r>
      <rPr>
        <sz val="10"/>
        <rFont val="Garamond"/>
        <family val="1"/>
      </rPr>
      <t xml:space="preserve"> (DIGICOMP /DIGIADV)</t>
    </r>
  </si>
  <si>
    <t>4.1</t>
  </si>
  <si>
    <t>4.2</t>
  </si>
  <si>
    <t>5.a</t>
  </si>
  <si>
    <t>5.b</t>
  </si>
  <si>
    <t>CS</t>
  </si>
  <si>
    <t xml:space="preserve">Totale punteggi Titoli CULTURALI - TITOLO "A"  </t>
  </si>
  <si>
    <r>
      <rPr>
        <b/>
        <sz val="10"/>
        <color rgb="FF000000"/>
        <rFont val="Times New Roman"/>
        <family val="1"/>
      </rPr>
      <t>ALTRO</t>
    </r>
    <r>
      <rPr>
        <sz val="10"/>
        <color rgb="FF000000"/>
        <rFont val="Times New Roman"/>
        <family val="1"/>
      </rPr>
      <t xml:space="preserve">  Servizio in </t>
    </r>
    <r>
      <rPr>
        <b/>
        <sz val="10"/>
        <color rgb="FF000000"/>
        <rFont val="Times New Roman"/>
        <family val="1"/>
      </rPr>
      <t>Scuole Statali</t>
    </r>
  </si>
  <si>
    <r>
      <rPr>
        <b/>
        <sz val="10"/>
        <color rgb="FF000000"/>
        <rFont val="Times New Roman"/>
        <family val="1"/>
      </rPr>
      <t>ALTRO</t>
    </r>
    <r>
      <rPr>
        <sz val="10"/>
        <color rgb="FF000000"/>
        <rFont val="Times New Roman"/>
        <family val="1"/>
      </rPr>
      <t xml:space="preserve"> Servizio in Scuole </t>
    </r>
    <r>
      <rPr>
        <b/>
        <sz val="10"/>
        <color rgb="FF000000"/>
        <rFont val="Times New Roman"/>
        <family val="1"/>
      </rPr>
      <t>NON Statali</t>
    </r>
  </si>
  <si>
    <r>
      <t xml:space="preserve">Servizio da </t>
    </r>
    <r>
      <rPr>
        <b/>
        <sz val="12"/>
        <rFont val="Garamond"/>
        <family val="1"/>
      </rPr>
      <t>Coll.Scolast.</t>
    </r>
    <r>
      <rPr>
        <sz val="12"/>
        <rFont val="Garamond"/>
        <family val="1"/>
      </rPr>
      <t xml:space="preserve"> in</t>
    </r>
    <r>
      <rPr>
        <b/>
        <sz val="12"/>
        <rFont val="Garamond"/>
        <family val="1"/>
      </rPr>
      <t xml:space="preserve"> Scuole Statali</t>
    </r>
  </si>
  <si>
    <r>
      <t>Servizio da</t>
    </r>
    <r>
      <rPr>
        <b/>
        <sz val="10"/>
        <color rgb="FF000000"/>
        <rFont val="Times New Roman"/>
        <family val="1"/>
      </rPr>
      <t xml:space="preserve"> Coll.Scolast</t>
    </r>
    <r>
      <rPr>
        <sz val="10"/>
        <color rgb="FF000000"/>
        <rFont val="Times New Roman"/>
        <family val="1"/>
      </rPr>
      <t xml:space="preserve">. in Scuole </t>
    </r>
    <r>
      <rPr>
        <b/>
        <sz val="10"/>
        <color rgb="FF000000"/>
        <rFont val="Times New Roman"/>
        <family val="1"/>
      </rPr>
      <t>NON  Statali</t>
    </r>
  </si>
  <si>
    <r>
      <rPr>
        <b/>
        <sz val="10"/>
        <color rgb="FF000000"/>
        <rFont val="Times New Roman"/>
        <family val="1"/>
      </rPr>
      <t xml:space="preserve">ALTRO </t>
    </r>
    <r>
      <rPr>
        <sz val="10"/>
        <color rgb="FF000000"/>
        <rFont val="Times New Roman"/>
        <family val="1"/>
      </rPr>
      <t xml:space="preserve">Servizio presso </t>
    </r>
    <r>
      <rPr>
        <b/>
        <sz val="10"/>
        <color rgb="FF000000"/>
        <rFont val="Times New Roman"/>
        <family val="1"/>
      </rPr>
      <t>Enti Statali o EE.LL.</t>
    </r>
  </si>
  <si>
    <t>AA</t>
  </si>
  <si>
    <t>ASSISTENTE     AMMINISTRATIVO</t>
  </si>
  <si>
    <t>A.3</t>
  </si>
  <si>
    <t>A.4</t>
  </si>
  <si>
    <t>A.5</t>
  </si>
  <si>
    <t>Diploma di Laurea (Un solo titolo p. 2)</t>
  </si>
  <si>
    <r>
      <t xml:space="preserve">Attestato di </t>
    </r>
    <r>
      <rPr>
        <b/>
        <sz val="10"/>
        <rFont val="Garamond"/>
        <family val="1"/>
      </rPr>
      <t>Addestramento  Professionale</t>
    </r>
    <r>
      <rPr>
        <sz val="10"/>
        <rFont val="Garamond"/>
        <family val="1"/>
      </rPr>
      <t xml:space="preserve"> per </t>
    </r>
    <r>
      <rPr>
        <b/>
        <sz val="10"/>
        <rFont val="Garamond"/>
        <family val="1"/>
      </rPr>
      <t>Dattilografia</t>
    </r>
  </si>
  <si>
    <t>Idoneità in concorso pubblico per esami per carriere di concetto o esecutive</t>
  </si>
  <si>
    <r>
      <t xml:space="preserve">Servizio da </t>
    </r>
    <r>
      <rPr>
        <b/>
        <sz val="12"/>
        <rFont val="Garamond"/>
        <family val="1"/>
      </rPr>
      <t>Assistente Amm.vo</t>
    </r>
    <r>
      <rPr>
        <sz val="12"/>
        <rFont val="Garamond"/>
        <family val="1"/>
      </rPr>
      <t xml:space="preserve"> in</t>
    </r>
    <r>
      <rPr>
        <b/>
        <sz val="12"/>
        <rFont val="Garamond"/>
        <family val="1"/>
      </rPr>
      <t xml:space="preserve"> Scuole Statali</t>
    </r>
  </si>
  <si>
    <r>
      <t>Servizio da</t>
    </r>
    <r>
      <rPr>
        <b/>
        <sz val="10"/>
        <color rgb="FF000000"/>
        <rFont val="Times New Roman"/>
        <family val="1"/>
      </rPr>
      <t xml:space="preserve"> Assitente Amm.vo</t>
    </r>
    <r>
      <rPr>
        <sz val="10"/>
        <color rgb="FF000000"/>
        <rFont val="Times New Roman"/>
        <family val="1"/>
      </rPr>
      <t xml:space="preserve"> in Scuole </t>
    </r>
    <r>
      <rPr>
        <b/>
        <sz val="10"/>
        <color rgb="FF000000"/>
        <rFont val="Times New Roman"/>
        <family val="1"/>
      </rPr>
      <t>NON  Statali</t>
    </r>
  </si>
  <si>
    <r>
      <t xml:space="preserve">Cert. Inform. </t>
    </r>
    <r>
      <rPr>
        <b/>
        <sz val="10"/>
        <rFont val="Garamond"/>
        <family val="1"/>
      </rPr>
      <t xml:space="preserve">NUOVA  ECDL </t>
    </r>
    <r>
      <rPr>
        <sz val="10"/>
        <rFont val="Garamond"/>
        <family val="1"/>
      </rPr>
      <t>(BASE/ADVANCED/SPECIALISED</t>
    </r>
  </si>
  <si>
    <t>A.4a</t>
  </si>
  <si>
    <t>A.4b</t>
  </si>
  <si>
    <t>A.4c</t>
  </si>
  <si>
    <t>A.4d</t>
  </si>
  <si>
    <t>A.4e</t>
  </si>
  <si>
    <t>A.4f</t>
  </si>
  <si>
    <r>
      <t xml:space="preserve">Servizio da </t>
    </r>
    <r>
      <rPr>
        <b/>
        <sz val="12"/>
        <rFont val="Garamond"/>
        <family val="1"/>
      </rPr>
      <t>Assistente Tecnico</t>
    </r>
    <r>
      <rPr>
        <sz val="12"/>
        <rFont val="Garamond"/>
        <family val="1"/>
      </rPr>
      <t xml:space="preserve"> in</t>
    </r>
    <r>
      <rPr>
        <b/>
        <sz val="12"/>
        <rFont val="Garamond"/>
        <family val="1"/>
      </rPr>
      <t xml:space="preserve"> Scuole Statali</t>
    </r>
  </si>
  <si>
    <r>
      <t>Servizio da</t>
    </r>
    <r>
      <rPr>
        <b/>
        <sz val="10"/>
        <color rgb="FF000000"/>
        <rFont val="Times New Roman"/>
        <family val="1"/>
      </rPr>
      <t xml:space="preserve"> Assitente Tecnicoo</t>
    </r>
    <r>
      <rPr>
        <sz val="10"/>
        <color rgb="FF000000"/>
        <rFont val="Times New Roman"/>
        <family val="1"/>
      </rPr>
      <t xml:space="preserve"> in Scuole </t>
    </r>
    <r>
      <rPr>
        <b/>
        <sz val="10"/>
        <color rgb="FF000000"/>
        <rFont val="Times New Roman"/>
        <family val="1"/>
      </rPr>
      <t>NON  Statali</t>
    </r>
  </si>
  <si>
    <t>B.8a</t>
  </si>
  <si>
    <t>B.5.1</t>
  </si>
  <si>
    <t>B.5.2</t>
  </si>
  <si>
    <t>B.8b</t>
  </si>
  <si>
    <t xml:space="preserve">Totale punteggi Titoli di Servizio - TITOLO "B"  </t>
  </si>
  <si>
    <t>AT</t>
  </si>
  <si>
    <t>A.6.a</t>
  </si>
  <si>
    <t>A.6.b</t>
  </si>
  <si>
    <t>A.6.c</t>
  </si>
  <si>
    <t>A.6.d</t>
  </si>
  <si>
    <t>A.6.e</t>
  </si>
  <si>
    <t>A.6.f</t>
  </si>
  <si>
    <t>A.3.f</t>
  </si>
  <si>
    <t>Collaboratori Scolastici</t>
  </si>
  <si>
    <t>Aiutanti Tecnici</t>
  </si>
  <si>
    <t>Assistenti Amministrativi</t>
  </si>
  <si>
    <t>Punteggio per il titolo di accesso alla graduatoria</t>
  </si>
  <si>
    <t xml:space="preserve">Titolo di studio che costituisce titolo di accesso </t>
  </si>
  <si>
    <r>
      <t xml:space="preserve">Certif.ni Inform. </t>
    </r>
    <r>
      <rPr>
        <b/>
        <sz val="10"/>
        <rFont val="Garamond"/>
        <family val="1"/>
      </rPr>
      <t>ECDL</t>
    </r>
    <r>
      <rPr>
        <sz val="10"/>
        <rFont val="Garamond"/>
        <family val="1"/>
      </rPr>
      <t xml:space="preserve"> (CORE/ADVANCED/SPECIALISED</t>
    </r>
  </si>
  <si>
    <t xml:space="preserve">Totale punteggi Titoli  Culturali - TITOLO "A.x"  </t>
  </si>
  <si>
    <t xml:space="preserve">Titolo di studio che costituisce titolo di accesso    </t>
  </si>
  <si>
    <t>Sig.</t>
  </si>
  <si>
    <t>&lt;&lt;---  nome</t>
  </si>
  <si>
    <t>Punti precedente Inserimento</t>
  </si>
  <si>
    <t>su (60,100 ecc)</t>
  </si>
  <si>
    <t>su (60,100,ecc)</t>
  </si>
  <si>
    <t>su(60,100,ecc)</t>
  </si>
  <si>
    <t>presso</t>
  </si>
  <si>
    <t>dal</t>
  </si>
  <si>
    <t>aa</t>
  </si>
  <si>
    <t>mm</t>
  </si>
  <si>
    <t>gg</t>
  </si>
  <si>
    <t>pari a</t>
  </si>
  <si>
    <t>N.</t>
  </si>
  <si>
    <t>a</t>
  </si>
  <si>
    <t>b</t>
  </si>
  <si>
    <t>c</t>
  </si>
  <si>
    <t>d</t>
  </si>
  <si>
    <t>e</t>
  </si>
  <si>
    <t>f</t>
  </si>
  <si>
    <t>g</t>
  </si>
  <si>
    <t>h</t>
  </si>
  <si>
    <t>i</t>
  </si>
  <si>
    <t>d+h+i</t>
  </si>
  <si>
    <t>NON</t>
  </si>
  <si>
    <t>AL</t>
  </si>
  <si>
    <t>PER INSERIMENTO IN GRADUATORIA DA</t>
  </si>
  <si>
    <t>Punti</t>
  </si>
  <si>
    <t>Assistente Amministrativo</t>
  </si>
  <si>
    <t>Collaboratore Scolastico</t>
  </si>
  <si>
    <t>Assistente Tecnico</t>
  </si>
  <si>
    <t>ALERT</t>
  </si>
  <si>
    <t>A.S.</t>
  </si>
  <si>
    <t>Punti   valutati   su Anno  Scolastico</t>
  </si>
  <si>
    <t xml:space="preserve"> Totali</t>
  </si>
  <si>
    <r>
      <t>Muoversi nelle zone con</t>
    </r>
    <r>
      <rPr>
        <b/>
        <sz val="24"/>
        <color rgb="FFFF0000"/>
        <rFont val="Times New Roman"/>
        <family val="1"/>
      </rPr>
      <t xml:space="preserve"> "F5"</t>
    </r>
  </si>
  <si>
    <r>
      <t xml:space="preserve">Scorrere in basso per visualizzare </t>
    </r>
    <r>
      <rPr>
        <b/>
        <sz val="22"/>
        <color rgb="FFFF0000"/>
        <rFont val="Times New Roman"/>
        <family val="1"/>
      </rPr>
      <t>PUNTEGGI</t>
    </r>
  </si>
  <si>
    <t>TERZA Fascia Supplenze</t>
  </si>
  <si>
    <t>Altro in SMS</t>
  </si>
  <si>
    <t>C.S.  in SMS</t>
  </si>
  <si>
    <t>Altro in NON Stat.</t>
  </si>
  <si>
    <t>Altro in ENTI</t>
  </si>
  <si>
    <t>TOTALE ANNO</t>
  </si>
  <si>
    <t>COLLABORATORI SCOLASTICI</t>
  </si>
  <si>
    <t>ASSISTENTI AMMINISTRATIVI</t>
  </si>
  <si>
    <t>ASSISTENTI TECNICI</t>
  </si>
  <si>
    <t>C.S NON Stat.</t>
  </si>
  <si>
    <t>A.A. NON Stat.</t>
  </si>
  <si>
    <t>A.A. in SMS</t>
  </si>
  <si>
    <t>A.T.  in SMS</t>
  </si>
  <si>
    <t>A.T.NON Stat.</t>
  </si>
  <si>
    <t>TOTALI</t>
  </si>
  <si>
    <t>Punti servizio biennio precedente --&gt;&gt;</t>
  </si>
  <si>
    <t>Punteggio aggiornato</t>
  </si>
  <si>
    <t>" F5 " zone quindi "Ctrl" + "P" STAMPA</t>
  </si>
  <si>
    <t>STAMPA</t>
  </si>
  <si>
    <t>"F5"  Zone  Ctrl"  + "P"  STAMPA</t>
  </si>
  <si>
    <t>Compilare solo le celle   GIALLE</t>
  </si>
  <si>
    <t>Profilo</t>
  </si>
  <si>
    <t>A.S</t>
  </si>
  <si>
    <r>
      <t xml:space="preserve">In tutti  i files è possibile muoversi all'interno utilizzando il tasto </t>
    </r>
    <r>
      <rPr>
        <b/>
        <sz val="24"/>
        <color rgb="FFFF0000"/>
        <rFont val="Times New Roman"/>
        <family val="1"/>
      </rPr>
      <t>"F5"</t>
    </r>
  </si>
  <si>
    <t>A</t>
  </si>
  <si>
    <t>Diploma di Laurea (un solo titolo)</t>
  </si>
  <si>
    <t>n.titoli</t>
  </si>
  <si>
    <r>
      <t xml:space="preserve">Attestato di </t>
    </r>
    <r>
      <rPr>
        <b/>
        <sz val="9"/>
        <rFont val="Garamond"/>
        <family val="1"/>
      </rPr>
      <t>Qualifica professionale</t>
    </r>
    <r>
      <rPr>
        <sz val="9"/>
        <rFont val="Garamond"/>
        <family val="1"/>
      </rPr>
      <t xml:space="preserve"> rilasciato ai sensi </t>
    </r>
    <r>
      <rPr>
        <b/>
        <sz val="9"/>
        <rFont val="Garamond"/>
        <family val="1"/>
      </rPr>
      <t>art. 14 L.845/78 su Trattazione Testi o Gestione amm. mediante Strumenti di Videoscrittura o informatici</t>
    </r>
  </si>
  <si>
    <r>
      <t xml:space="preserve">Valutazione </t>
    </r>
    <r>
      <rPr>
        <b/>
        <sz val="16"/>
        <color rgb="FFFF0000"/>
        <rFont val="Times New Roman"/>
        <family val="1"/>
      </rPr>
      <t xml:space="preserve">SERVIZI </t>
    </r>
    <r>
      <rPr>
        <b/>
        <sz val="14"/>
        <color rgb="FF000000"/>
        <rFont val="Times New Roman"/>
        <family val="1"/>
      </rPr>
      <t xml:space="preserve"> per triennio 2021/22- 2023/24 o.m. 50/2021</t>
    </r>
  </si>
  <si>
    <t>&lt;&lt;&lt;-- Inserire inizio e fine A.S.</t>
  </si>
  <si>
    <t>Tipo Sede</t>
  </si>
  <si>
    <r>
      <rPr>
        <b/>
        <sz val="14"/>
        <color rgb="FFFF0000"/>
        <rFont val="Times New Roman"/>
        <family val="1"/>
      </rPr>
      <t xml:space="preserve">CS </t>
    </r>
    <r>
      <rPr>
        <b/>
        <sz val="14"/>
        <color rgb="FF000000"/>
        <rFont val="Times New Roman"/>
        <family val="1"/>
      </rPr>
      <t>= Collaboratore Scolastico</t>
    </r>
  </si>
  <si>
    <r>
      <rPr>
        <b/>
        <sz val="14"/>
        <color rgb="FFFF0000"/>
        <rFont val="Times New Roman"/>
        <family val="1"/>
      </rPr>
      <t xml:space="preserve">AA </t>
    </r>
    <r>
      <rPr>
        <b/>
        <sz val="14"/>
        <color rgb="FF000000"/>
        <rFont val="Times New Roman"/>
        <family val="1"/>
      </rPr>
      <t>= Assistente Amministrativo</t>
    </r>
  </si>
  <si>
    <r>
      <rPr>
        <b/>
        <sz val="14"/>
        <color rgb="FFFF0000"/>
        <rFont val="Times New Roman"/>
        <family val="1"/>
      </rPr>
      <t xml:space="preserve">AT </t>
    </r>
    <r>
      <rPr>
        <b/>
        <sz val="14"/>
        <color rgb="FF000000"/>
        <rFont val="Times New Roman"/>
        <family val="1"/>
      </rPr>
      <t>= Aiutante Tecnico</t>
    </r>
  </si>
  <si>
    <r>
      <rPr>
        <b/>
        <sz val="14"/>
        <color rgb="FFFF0000"/>
        <rFont val="Times New Roman"/>
        <family val="1"/>
      </rPr>
      <t>ALTRO</t>
    </r>
    <r>
      <rPr>
        <b/>
        <sz val="14"/>
        <color rgb="FF000000"/>
        <rFont val="Times New Roman"/>
        <family val="1"/>
      </rPr>
      <t xml:space="preserve"> = Altro tipo di lavoro</t>
    </r>
  </si>
  <si>
    <r>
      <rPr>
        <b/>
        <sz val="14"/>
        <color rgb="FFFF0000"/>
        <rFont val="Times New Roman"/>
        <family val="1"/>
      </rPr>
      <t>NON</t>
    </r>
    <r>
      <rPr>
        <b/>
        <sz val="14"/>
        <color rgb="FF000000"/>
        <rFont val="Times New Roman"/>
        <family val="1"/>
      </rPr>
      <t xml:space="preserve"> = Scuola NON Statale</t>
    </r>
  </si>
  <si>
    <t xml:space="preserve"> SS   NON   ENTE</t>
  </si>
  <si>
    <t>SS</t>
  </si>
  <si>
    <t xml:space="preserve">  CS   AA AT  ALTRO</t>
  </si>
  <si>
    <t>&lt;&lt;-- (si/no)</t>
  </si>
  <si>
    <r>
      <rPr>
        <b/>
        <sz val="14"/>
        <color rgb="FFFF0000"/>
        <rFont val="Times New Roman"/>
        <family val="1"/>
      </rPr>
      <t>SS</t>
    </r>
    <r>
      <rPr>
        <b/>
        <sz val="14"/>
        <color rgb="FF000000"/>
        <rFont val="Times New Roman"/>
        <family val="1"/>
      </rPr>
      <t xml:space="preserve"> = Scuola Statale</t>
    </r>
  </si>
  <si>
    <t>ENTE</t>
  </si>
  <si>
    <r>
      <rPr>
        <b/>
        <sz val="14"/>
        <color theme="1"/>
        <rFont val="Times New Roman"/>
        <family val="1"/>
      </rPr>
      <t>quindi</t>
    </r>
    <r>
      <rPr>
        <b/>
        <sz val="14"/>
        <color rgb="FFFF0000"/>
        <rFont val="Times New Roman"/>
        <family val="1"/>
      </rPr>
      <t xml:space="preserve"> "Ctrl" </t>
    </r>
    <r>
      <rPr>
        <b/>
        <sz val="14"/>
        <color theme="1"/>
        <rFont val="Times New Roman"/>
        <family val="1"/>
      </rPr>
      <t>+</t>
    </r>
    <r>
      <rPr>
        <b/>
        <sz val="14"/>
        <color rgb="FFFF0000"/>
        <rFont val="Times New Roman"/>
        <family val="1"/>
      </rPr>
      <t xml:space="preserve"> "P" </t>
    </r>
  </si>
  <si>
    <t>&lt;&lt;--(si/no)</t>
  </si>
  <si>
    <t>ECDL</t>
  </si>
  <si>
    <t>NUOVA EC</t>
  </si>
  <si>
    <t>MICROS</t>
  </si>
  <si>
    <t>EIRSAF</t>
  </si>
  <si>
    <t>MEDIAF</t>
  </si>
  <si>
    <t>IDCERT</t>
  </si>
  <si>
    <t>CORE</t>
  </si>
  <si>
    <t>ADVANCED</t>
  </si>
  <si>
    <t>SPECIALISED</t>
  </si>
  <si>
    <t>BASE</t>
  </si>
  <si>
    <t>MCAD</t>
  </si>
  <si>
    <t>MCSD</t>
  </si>
  <si>
    <t>MCDBA</t>
  </si>
  <si>
    <t>EUCIP</t>
  </si>
  <si>
    <t>IC3</t>
  </si>
  <si>
    <t>MOUS</t>
  </si>
  <si>
    <t>CISCO</t>
  </si>
  <si>
    <t>PEKIT</t>
  </si>
  <si>
    <t>EIPASS</t>
  </si>
  <si>
    <t>FULL</t>
  </si>
  <si>
    <t>FOUR</t>
  </si>
  <si>
    <t>GREEN</t>
  </si>
  <si>
    <t>IIQ4MODADV</t>
  </si>
  <si>
    <t>DIGICOMP</t>
  </si>
  <si>
    <t>DIGIADV</t>
  </si>
  <si>
    <t>IIQ7MOD</t>
  </si>
  <si>
    <t>IIQ7MODSK</t>
  </si>
  <si>
    <t>Per andare nelle ZONE --&gt;&gt; "F5"</t>
  </si>
  <si>
    <t xml:space="preserve">Ai Dirigenti Scolastici delle Scuole Statali </t>
  </si>
  <si>
    <t>di competenza</t>
  </si>
  <si>
    <t>Al Sig.</t>
  </si>
  <si>
    <r>
      <t xml:space="preserve">OGGETTO: </t>
    </r>
    <r>
      <rPr>
        <b/>
        <i/>
        <sz val="12"/>
        <color rgb="FF000000"/>
        <rFont val="Times New Roman"/>
        <family val="1"/>
      </rPr>
      <t xml:space="preserve">Decreto Convalida Sig..  </t>
    </r>
  </si>
  <si>
    <t>nato il</t>
  </si>
  <si>
    <r>
      <t xml:space="preserve">CONSIDERATO </t>
    </r>
    <r>
      <rPr>
        <i/>
        <sz val="11"/>
        <color rgb="FF000000"/>
        <rFont val="Times New Roman"/>
        <family val="1"/>
      </rPr>
      <t xml:space="preserve">che il Sig.                     </t>
    </r>
  </si>
  <si>
    <t>nato a</t>
  </si>
  <si>
    <t>il</t>
  </si>
  <si>
    <t>Inserire solo i dati personali nel foglio "DECRETO" e solo nei fogli successivi i dati nelle celle gialle</t>
  </si>
  <si>
    <r>
      <t xml:space="preserve">VISTA </t>
    </r>
    <r>
      <rPr>
        <i/>
        <sz val="11"/>
        <color rgb="FF000000"/>
        <rFont val="Times New Roman"/>
        <family val="1"/>
      </rPr>
      <t>la domanda presentata dall’ interessato e relativi titoli richiesti, estrapolati dal sistema SIDI;</t>
    </r>
  </si>
  <si>
    <r>
      <t xml:space="preserve">VERIFICATO </t>
    </r>
    <r>
      <rPr>
        <i/>
        <sz val="11"/>
        <color rgb="FF000000"/>
        <rFont val="Times New Roman"/>
        <family val="1"/>
      </rPr>
      <t>il possesso del titolo di accesso e dei servizi effettuati;</t>
    </r>
  </si>
  <si>
    <t>DECRETA</t>
  </si>
  <si>
    <t>Descrizione</t>
  </si>
  <si>
    <t>Titoli Accad. e Scientifici</t>
  </si>
  <si>
    <t>Titoli di Servizio</t>
  </si>
  <si>
    <t>Punti prec.ti</t>
  </si>
  <si>
    <t>TOTALE p.ti</t>
  </si>
  <si>
    <t>La presente vale come notifica all'interessato, all'USP per l'aggiornamento delle graduatorie provinciali, alle Scuole della provincia di Taranto per l'aggiornamento delle rispettive graduatorie di Isituto. Le risultanze del presente provvedimento saranno altresì oggetto di aggiornamento dei dati presenti nel sistema centrale del Miur "SIDI"</t>
  </si>
  <si>
    <t>Documento firmato digitalmente ai sensi del D.L.svo 82/2005</t>
  </si>
  <si>
    <t>Area</t>
  </si>
  <si>
    <t xml:space="preserve">ASSISTENTE     TECNICO </t>
  </si>
  <si>
    <t>AT1</t>
  </si>
  <si>
    <t>Fascia</t>
  </si>
  <si>
    <t>AT 1</t>
  </si>
  <si>
    <t>Inserimento dati</t>
  </si>
  <si>
    <t>luogo</t>
  </si>
  <si>
    <t>mail</t>
  </si>
  <si>
    <t>Codice Fisc</t>
  </si>
  <si>
    <t>del</t>
  </si>
  <si>
    <t>TIPO GRAD</t>
  </si>
  <si>
    <t>Convalide ATA</t>
  </si>
  <si>
    <r>
      <t xml:space="preserve">VISTA </t>
    </r>
    <r>
      <rPr>
        <i/>
        <sz val="11"/>
        <color rgb="FF000000"/>
        <rFont val="Times New Roman"/>
        <family val="1"/>
      </rPr>
      <t>l’O.M. n.50  del 3 marzo 2021 con la quale il Ministero dell’Istruzione disciplina, in prima applicazione e per il triennio 2021/2022 – 2023/2024, la costituzione  delle graduatorie d’Istituto ATA nelle Istituzioni Scolastiche Statali;</t>
    </r>
  </si>
  <si>
    <t>Titolo di Accesso</t>
  </si>
  <si>
    <r>
      <t>VISTO</t>
    </r>
    <r>
      <rPr>
        <i/>
        <sz val="11"/>
        <color rgb="FF000000"/>
        <rFont val="Times New Roman"/>
        <family val="1"/>
      </rPr>
      <t xml:space="preserve"> l'art. 6 della O.M. 50 del 3/3/2021, che impone alle scuole la convalida delle domande dei candidati;</t>
    </r>
  </si>
  <si>
    <t>la VALIDAZIONE dei punteggi relativi ai vari profili sottoelencati, relativi alla domanda di inclusione quale candidata per contratti a tempo deternminato  nelle Graduatorie di Istituto 3^ fascia per il triennio 2021/22 - 2023/24</t>
  </si>
  <si>
    <t>VERSIONE</t>
  </si>
  <si>
    <t>è  inserito nelle grad.</t>
  </si>
  <si>
    <t>Ev.le Prec.Decreto da annullare</t>
  </si>
  <si>
    <r>
      <rPr>
        <sz val="20"/>
        <color theme="1"/>
        <rFont val="Times New Roman"/>
        <family val="1"/>
      </rPr>
      <t xml:space="preserve">Eventuali richieste di modifica per eventuali errori di programma vanno inviate a :   </t>
    </r>
    <r>
      <rPr>
        <i/>
        <sz val="20"/>
        <color theme="1"/>
        <rFont val="Times New Roman"/>
        <family val="1"/>
      </rPr>
      <t xml:space="preserve"> </t>
    </r>
    <r>
      <rPr>
        <b/>
        <i/>
        <sz val="20"/>
        <color theme="10"/>
        <rFont val="Times New Roman"/>
        <family val="1"/>
      </rPr>
      <t>ws59@libero.it</t>
    </r>
  </si>
  <si>
    <r>
      <t xml:space="preserve">VISTI  </t>
    </r>
    <r>
      <rPr>
        <i/>
        <sz val="11"/>
        <color rgb="FF000000"/>
        <rFont val="Times New Roman"/>
        <family val="1"/>
      </rPr>
      <t>i punteggi attribuiti nella graduatoria provinciale pubblicata dall'UST di Milnao ai sensi della O.M. 50/2020;</t>
    </r>
  </si>
  <si>
    <t>CONSIDERATO che questa scuola ha l’obbligo di effettuare la VALIDAZIONE della domanda, dei viri profili in essa indicate, in quanto ha stipulato con il candidato la prima nomina nel triennio 2021/ 22 - 2023/24, così come previsto dalla O.M. n. 50 del 3/03/2021;</t>
  </si>
  <si>
    <t>Il Dirigente Scolastico</t>
  </si>
  <si>
    <t>Compilare solo i campi in GIALLO !!</t>
  </si>
  <si>
    <t>Compilare solo i campi in giallo</t>
  </si>
  <si>
    <r>
      <rPr>
        <b/>
        <sz val="14"/>
        <color rgb="FFFF0000"/>
        <rFont val="Times New Roman"/>
        <family val="1"/>
      </rPr>
      <t>ENTE</t>
    </r>
    <r>
      <rPr>
        <b/>
        <sz val="14"/>
        <color rgb="FF000000"/>
        <rFont val="Times New Roman"/>
        <family val="1"/>
      </rPr>
      <t xml:space="preserve"> = Enti Locali, Comune,  Provincia, Patronati Scolastici ecc.</t>
    </r>
  </si>
  <si>
    <t>logo e carta intestata scuola</t>
  </si>
  <si>
    <r>
      <rPr>
        <b/>
        <sz val="16"/>
        <color rgb="FFFF0000"/>
        <rFont val="Times New Roman"/>
        <family val="1"/>
      </rPr>
      <t xml:space="preserve">CS </t>
    </r>
    <r>
      <rPr>
        <b/>
        <sz val="16"/>
        <color rgb="FF000000"/>
        <rFont val="Times New Roman"/>
        <family val="1"/>
      </rPr>
      <t>= Collaboratore Scolastico</t>
    </r>
  </si>
  <si>
    <r>
      <rPr>
        <b/>
        <sz val="16"/>
        <color rgb="FFFF0000"/>
        <rFont val="Times New Roman"/>
        <family val="1"/>
      </rPr>
      <t xml:space="preserve">AA </t>
    </r>
    <r>
      <rPr>
        <b/>
        <sz val="16"/>
        <color rgb="FF000000"/>
        <rFont val="Times New Roman"/>
        <family val="1"/>
      </rPr>
      <t>= Assistente Amministrativo</t>
    </r>
  </si>
  <si>
    <r>
      <rPr>
        <b/>
        <sz val="16"/>
        <color rgb="FFFF0000"/>
        <rFont val="Times New Roman"/>
        <family val="1"/>
      </rPr>
      <t xml:space="preserve">AT </t>
    </r>
    <r>
      <rPr>
        <b/>
        <sz val="16"/>
        <color rgb="FF000000"/>
        <rFont val="Times New Roman"/>
        <family val="1"/>
      </rPr>
      <t>= Aiutante Tecnico</t>
    </r>
  </si>
  <si>
    <r>
      <rPr>
        <b/>
        <sz val="16"/>
        <color rgb="FFFF0000"/>
        <rFont val="Times New Roman"/>
        <family val="1"/>
      </rPr>
      <t>ALTRO</t>
    </r>
    <r>
      <rPr>
        <b/>
        <sz val="16"/>
        <color rgb="FF000000"/>
        <rFont val="Times New Roman"/>
        <family val="1"/>
      </rPr>
      <t xml:space="preserve"> = Altro tipo di lavoro</t>
    </r>
  </si>
  <si>
    <r>
      <rPr>
        <b/>
        <sz val="16"/>
        <color rgb="FFFF0000"/>
        <rFont val="Times New Roman"/>
        <family val="1"/>
      </rPr>
      <t>SS</t>
    </r>
    <r>
      <rPr>
        <b/>
        <sz val="16"/>
        <color rgb="FF000000"/>
        <rFont val="Times New Roman"/>
        <family val="1"/>
      </rPr>
      <t xml:space="preserve"> = Scuola Statale</t>
    </r>
  </si>
  <si>
    <r>
      <rPr>
        <b/>
        <sz val="16"/>
        <color rgb="FFFF0000"/>
        <rFont val="Times New Roman"/>
        <family val="1"/>
      </rPr>
      <t>NON</t>
    </r>
    <r>
      <rPr>
        <b/>
        <sz val="16"/>
        <color rgb="FF000000"/>
        <rFont val="Times New Roman"/>
        <family val="1"/>
      </rPr>
      <t xml:space="preserve"> = Scuola NON Statale</t>
    </r>
  </si>
  <si>
    <r>
      <rPr>
        <b/>
        <sz val="16"/>
        <color rgb="FFFF0000"/>
        <rFont val="Times New Roman"/>
        <family val="1"/>
      </rPr>
      <t>ENTE</t>
    </r>
    <r>
      <rPr>
        <b/>
        <sz val="16"/>
        <color rgb="FF000000"/>
        <rFont val="Times New Roman"/>
        <family val="1"/>
      </rPr>
      <t xml:space="preserve"> = Enti Locali, Comune,  Provincia, Patronati Scolastici ecc.</t>
    </r>
  </si>
  <si>
    <t>per i profili appresso elencati per il triennio 2021/2022 – 2023/2024;</t>
  </si>
  <si>
    <t xml:space="preserve">prov. di </t>
  </si>
  <si>
    <t>Al Dirigente USR – Ufficio VII Ambito Territoriale di</t>
  </si>
  <si>
    <t>della provincia di</t>
  </si>
  <si>
    <t xml:space="preserve"> Dirigente Scolastico         </t>
  </si>
  <si>
    <t>(Dott..                              )</t>
  </si>
  <si>
    <t>21.3</t>
  </si>
  <si>
    <r>
      <t xml:space="preserve">Questo programma è stato realizzato per la valutazione dei Titoli culturali e di servizio degli aspiranti a </t>
    </r>
    <r>
      <rPr>
        <b/>
        <sz val="18"/>
        <color rgb="FF000000"/>
        <rFont val="Times New Roman"/>
        <family val="1"/>
      </rPr>
      <t xml:space="preserve">Supplenze di Terza Fascia del pers. ATA, ai sensi della O.M 50/2021,  per il triennio 2021/22- 2023/24. </t>
    </r>
    <r>
      <rPr>
        <sz val="18"/>
        <color rgb="FF000000"/>
        <rFont val="Times New Roman"/>
        <family val="1"/>
      </rPr>
      <t>Composto da un foglio "SCHEDE" in cui inserire i Titoli culturali compilabile selezionando "SI" su ogni profilo. richiesto dal candidato (</t>
    </r>
    <r>
      <rPr>
        <i/>
        <sz val="18"/>
        <color rgb="FF000000"/>
        <rFont val="Times New Roman"/>
        <family val="1"/>
      </rPr>
      <t>Collaboratore Scolastico / Assistente Amm.vo / Assistente Tecnico</t>
    </r>
    <r>
      <rPr>
        <sz val="18"/>
        <color rgb="FF000000"/>
        <rFont val="Times New Roman"/>
        <family val="1"/>
      </rPr>
      <t xml:space="preserve">). Sono presenti  ulteriori fogli, pari a </t>
    </r>
    <r>
      <rPr>
        <b/>
        <sz val="20"/>
        <color rgb="FF000000"/>
        <rFont val="Times New Roman"/>
        <family val="1"/>
      </rPr>
      <t>20</t>
    </r>
    <r>
      <rPr>
        <b/>
        <sz val="18"/>
        <color rgb="FF000000"/>
        <rFont val="Times New Roman"/>
        <family val="1"/>
      </rPr>
      <t xml:space="preserve"> anni</t>
    </r>
    <r>
      <rPr>
        <sz val="18"/>
        <color rgb="FF000000"/>
        <rFont val="Times New Roman"/>
        <family val="1"/>
      </rPr>
      <t xml:space="preserve"> di servizio,  denominati </t>
    </r>
    <r>
      <rPr>
        <b/>
        <sz val="18"/>
        <color rgb="FF000000"/>
        <rFont val="Times New Roman"/>
        <family val="1"/>
      </rPr>
      <t>A1, A2, A3 ecc</t>
    </r>
    <r>
      <rPr>
        <sz val="18"/>
        <color rgb="FF000000"/>
        <rFont val="Times New Roman"/>
        <family val="1"/>
      </rPr>
      <t xml:space="preserve">". E'  possibile inserire il punteggio del precedente  biennio nel foglio SCHEDE. Vi è infine un foglio </t>
    </r>
    <r>
      <rPr>
        <u/>
        <sz val="18"/>
        <color rgb="FF000000"/>
        <rFont val="Times New Roman"/>
        <family val="1"/>
      </rPr>
      <t>RIEPILOGATIVO</t>
    </r>
    <r>
      <rPr>
        <sz val="18"/>
        <color rgb="FF000000"/>
        <rFont val="Times New Roman"/>
        <family val="1"/>
      </rPr>
      <t xml:space="preserve"> in cui si evidenziano i dati anno per anno. </t>
    </r>
    <r>
      <rPr>
        <b/>
        <u/>
        <sz val="18"/>
        <color rgb="FF000000"/>
        <rFont val="Times New Roman"/>
        <family val="1"/>
      </rPr>
      <t>Non è opportuno inserire o eliminare nuovi Fogli, perchè altera i risultati finali.</t>
    </r>
    <r>
      <rPr>
        <b/>
        <sz val="18"/>
        <color rgb="FF000000"/>
        <rFont val="Times New Roman"/>
        <family val="1"/>
      </rPr>
      <t xml:space="preserve">    </t>
    </r>
    <r>
      <rPr>
        <sz val="18"/>
        <color rgb="FF000000"/>
        <rFont val="Times New Roman"/>
        <family val="1"/>
      </rPr>
      <t xml:space="preserve">Non è opportuno rinominare i Fogli ma ciò non altera i risultati finali.  </t>
    </r>
    <r>
      <rPr>
        <b/>
        <sz val="18"/>
        <color rgb="FF000000"/>
        <rFont val="Times New Roman"/>
        <family val="1"/>
      </rPr>
      <t xml:space="preserve">Si consiglia comunque di conservare la copia originale del file. </t>
    </r>
  </si>
  <si>
    <r>
      <t xml:space="preserve">Nel programma non sono state </t>
    </r>
    <r>
      <rPr>
        <u/>
        <sz val="18"/>
        <color rgb="FF000000"/>
        <rFont val="Times New Roman"/>
        <family val="1"/>
      </rPr>
      <t>volutamente</t>
    </r>
    <r>
      <rPr>
        <sz val="18"/>
        <color rgb="FF000000"/>
        <rFont val="Times New Roman"/>
        <family val="1"/>
      </rPr>
      <t xml:space="preserve"> oscurate le formule, in modo che si possa comprendere quali siano i dati che influenzano un determinato risultato, ma anche perché ciò diventi una piccola possibilità nell'apprendimento dell'uso di Excel, che si ritiene sia fondamentale per tante altre necessità delle segreterie.</t>
    </r>
  </si>
  <si>
    <t xml:space="preserve">Si ringraziano tutti gli Assistenti Amministrative, Giovanna, Nancy, Luciana, Cira, Anna, Carmen, Annalisa  ed altri  che hanno contribuito alla realizzazione e soprattutto alla verifica del programma, ma non solo per questo. Senza di loro, senza la loro fiducia e impegno non sarebbe stato possibile realizzare tante, tantissime  altre cose in questo nostro piccolo mondo, in cui si deve pensare che il sapere deve essere patrimonio di tutti e non elemento che faccia nascere competitività tra di noi.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</si>
</sst>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07" x14ac:knownFonts="1">
    <font>
      <sz val="10"/>
      <color rgb="FF000000"/>
      <name val="Times New Roman"/>
      <charset val="204"/>
    </font>
    <font>
      <b/>
      <sz val="10"/>
      <color rgb="FF000000"/>
      <name val="Times New Roman"/>
      <family val="1"/>
    </font>
    <font>
      <sz val="10"/>
      <color rgb="FF000000"/>
      <name val="Times New Roman"/>
      <family val="1"/>
    </font>
    <font>
      <sz val="10"/>
      <name val="Garamond"/>
      <family val="1"/>
    </font>
    <font>
      <b/>
      <sz val="12"/>
      <color rgb="FF000000"/>
      <name val="Times New Roman"/>
      <family val="1"/>
    </font>
    <font>
      <sz val="8"/>
      <name val="Times New Roman"/>
      <family val="1"/>
    </font>
    <font>
      <b/>
      <sz val="14"/>
      <color rgb="FF000000"/>
      <name val="Times New Roman"/>
      <family val="1"/>
    </font>
    <font>
      <b/>
      <sz val="10"/>
      <name val="Garamond"/>
      <family val="1"/>
    </font>
    <font>
      <b/>
      <sz val="10"/>
      <color rgb="FF000000"/>
      <name val="Garamond"/>
      <family val="2"/>
    </font>
    <font>
      <b/>
      <sz val="12"/>
      <color rgb="FF000000"/>
      <name val="Garamond"/>
      <family val="2"/>
    </font>
    <font>
      <b/>
      <sz val="18"/>
      <color rgb="FF000000"/>
      <name val="Times New Roman"/>
      <family val="1"/>
    </font>
    <font>
      <sz val="12"/>
      <color rgb="FF000000"/>
      <name val="Times New Roman"/>
      <family val="1"/>
    </font>
    <font>
      <b/>
      <sz val="16"/>
      <color rgb="FF000000"/>
      <name val="Times New Roman"/>
      <family val="1"/>
    </font>
    <font>
      <sz val="16"/>
      <color rgb="FF000000"/>
      <name val="Times New Roman"/>
      <family val="1"/>
    </font>
    <font>
      <b/>
      <sz val="16"/>
      <color theme="1"/>
      <name val="Times New Roman"/>
      <family val="1"/>
    </font>
    <font>
      <sz val="18"/>
      <name val="Arial"/>
      <family val="2"/>
    </font>
    <font>
      <b/>
      <sz val="14"/>
      <name val="Times New Roman"/>
      <family val="1"/>
    </font>
    <font>
      <sz val="14"/>
      <color rgb="FF000000"/>
      <name val="Times New Roman"/>
      <family val="1"/>
    </font>
    <font>
      <sz val="12"/>
      <name val="Times New Roman"/>
      <family val="1"/>
    </font>
    <font>
      <sz val="10"/>
      <name val="Times New Roman"/>
      <family val="1"/>
    </font>
    <font>
      <b/>
      <sz val="14"/>
      <color theme="1"/>
      <name val="Times New Roman"/>
      <family val="1"/>
    </font>
    <font>
      <b/>
      <sz val="24"/>
      <color rgb="FF000000"/>
      <name val="Times New Roman"/>
      <family val="1"/>
    </font>
    <font>
      <b/>
      <sz val="24"/>
      <color theme="1"/>
      <name val="Times New Roman"/>
      <family val="1"/>
    </font>
    <font>
      <b/>
      <sz val="16"/>
      <color rgb="FF000000"/>
      <name val="Garamond"/>
      <family val="2"/>
    </font>
    <font>
      <b/>
      <sz val="14"/>
      <color rgb="FFFF0000"/>
      <name val="Times New Roman"/>
      <family val="1"/>
    </font>
    <font>
      <b/>
      <sz val="12"/>
      <color rgb="FFFF0000"/>
      <name val="Times New Roman"/>
      <family val="1"/>
    </font>
    <font>
      <b/>
      <sz val="20"/>
      <color rgb="FFFF0000"/>
      <name val="Times New Roman"/>
      <family val="1"/>
    </font>
    <font>
      <sz val="18"/>
      <color rgb="FF000000"/>
      <name val="Times New Roman"/>
      <family val="1"/>
    </font>
    <font>
      <sz val="12"/>
      <name val="Garamond"/>
      <family val="1"/>
    </font>
    <font>
      <b/>
      <sz val="12"/>
      <name val="Garamond"/>
      <family val="1"/>
    </font>
    <font>
      <b/>
      <sz val="14"/>
      <color rgb="FF000000"/>
      <name val="Garamond"/>
      <family val="2"/>
    </font>
    <font>
      <b/>
      <sz val="16"/>
      <name val="Times New Roman"/>
      <family val="1"/>
    </font>
    <font>
      <sz val="26"/>
      <color rgb="FF000000"/>
      <name val="Times New Roman"/>
      <family val="1"/>
    </font>
    <font>
      <b/>
      <sz val="24"/>
      <color theme="0"/>
      <name val="Garamond"/>
      <family val="1"/>
    </font>
    <font>
      <b/>
      <sz val="36"/>
      <color theme="3"/>
      <name val="Times New Roman"/>
      <family val="1"/>
    </font>
    <font>
      <b/>
      <sz val="18"/>
      <color theme="3"/>
      <name val="Times New Roman"/>
      <family val="1"/>
    </font>
    <font>
      <b/>
      <i/>
      <sz val="16"/>
      <name val="Garamond"/>
      <family val="1"/>
    </font>
    <font>
      <b/>
      <i/>
      <sz val="18"/>
      <name val="Garamond"/>
      <family val="1"/>
    </font>
    <font>
      <b/>
      <sz val="18"/>
      <color rgb="FFFF0000"/>
      <name val="Times New Roman"/>
      <family val="1"/>
    </font>
    <font>
      <b/>
      <sz val="22"/>
      <color theme="0"/>
      <name val="Garamond"/>
      <family val="1"/>
    </font>
    <font>
      <b/>
      <sz val="12"/>
      <color theme="1"/>
      <name val="Times New Roman"/>
      <family val="1"/>
    </font>
    <font>
      <b/>
      <sz val="12"/>
      <color theme="3"/>
      <name val="Garamond"/>
      <family val="1"/>
    </font>
    <font>
      <b/>
      <sz val="14"/>
      <color rgb="FF000000"/>
      <name val="Garamond"/>
      <family val="1"/>
    </font>
    <font>
      <b/>
      <i/>
      <sz val="22"/>
      <color theme="1"/>
      <name val="Times New Roman"/>
      <family val="1"/>
    </font>
    <font>
      <b/>
      <i/>
      <sz val="10"/>
      <color rgb="FF000000"/>
      <name val="Times New Roman"/>
      <family val="1"/>
    </font>
    <font>
      <b/>
      <i/>
      <sz val="18"/>
      <color theme="1"/>
      <name val="Times New Roman"/>
      <family val="1"/>
    </font>
    <font>
      <b/>
      <sz val="10"/>
      <color rgb="FFFF0000"/>
      <name val="Times New Roman"/>
      <family val="1"/>
    </font>
    <font>
      <b/>
      <sz val="11"/>
      <color rgb="FF000000"/>
      <name val="Garamond"/>
      <family val="2"/>
    </font>
    <font>
      <b/>
      <sz val="16"/>
      <color rgb="FFFF0000"/>
      <name val="Times New Roman"/>
      <family val="1"/>
    </font>
    <font>
      <b/>
      <sz val="20"/>
      <color rgb="FF000000"/>
      <name val="Times New Roman"/>
      <family val="1"/>
    </font>
    <font>
      <b/>
      <sz val="22"/>
      <color rgb="FF000000"/>
      <name val="Times New Roman"/>
      <family val="1"/>
    </font>
    <font>
      <b/>
      <sz val="22"/>
      <color theme="1"/>
      <name val="Garamond"/>
      <family val="1"/>
    </font>
    <font>
      <b/>
      <i/>
      <sz val="24"/>
      <name val="Garamond"/>
      <family val="1"/>
    </font>
    <font>
      <b/>
      <i/>
      <sz val="20"/>
      <color theme="1"/>
      <name val="Times New Roman"/>
      <family val="1"/>
    </font>
    <font>
      <b/>
      <sz val="18"/>
      <name val="Times New Roman"/>
      <family val="1"/>
    </font>
    <font>
      <b/>
      <sz val="10"/>
      <color theme="1"/>
      <name val="Times New Roman"/>
      <family val="1"/>
    </font>
    <font>
      <sz val="22"/>
      <color rgb="FF000000"/>
      <name val="Times New Roman"/>
      <family val="1"/>
    </font>
    <font>
      <sz val="12"/>
      <color theme="1"/>
      <name val="Times New Roman"/>
      <family val="1"/>
    </font>
    <font>
      <b/>
      <sz val="22"/>
      <color rgb="FFFF0000"/>
      <name val="Times New Roman"/>
      <family val="1"/>
    </font>
    <font>
      <b/>
      <sz val="24"/>
      <color rgb="FFFF0000"/>
      <name val="Times New Roman"/>
      <family val="1"/>
    </font>
    <font>
      <b/>
      <sz val="26"/>
      <name val="Times New Roman"/>
      <family val="1"/>
    </font>
    <font>
      <sz val="9"/>
      <color rgb="FF000000"/>
      <name val="Times New Roman"/>
      <family val="1"/>
    </font>
    <font>
      <b/>
      <sz val="9"/>
      <color rgb="FF000000"/>
      <name val="Times New Roman"/>
      <family val="1"/>
    </font>
    <font>
      <u/>
      <sz val="10"/>
      <color theme="10"/>
      <name val="Times New Roman"/>
      <family val="1"/>
    </font>
    <font>
      <b/>
      <sz val="11"/>
      <color rgb="FFFF0000"/>
      <name val="Times New Roman"/>
      <family val="1"/>
    </font>
    <font>
      <i/>
      <sz val="18"/>
      <color rgb="FF000000"/>
      <name val="Times New Roman"/>
      <family val="1"/>
    </font>
    <font>
      <b/>
      <u/>
      <sz val="18"/>
      <color rgb="FF000000"/>
      <name val="Times New Roman"/>
      <family val="1"/>
    </font>
    <font>
      <u/>
      <sz val="18"/>
      <color rgb="FF000000"/>
      <name val="Times New Roman"/>
      <family val="1"/>
    </font>
    <font>
      <b/>
      <sz val="20"/>
      <color theme="10"/>
      <name val="Times New Roman"/>
      <family val="1"/>
    </font>
    <font>
      <sz val="20"/>
      <color theme="1"/>
      <name val="Times New Roman"/>
      <family val="1"/>
    </font>
    <font>
      <i/>
      <sz val="20"/>
      <color theme="1"/>
      <name val="Times New Roman"/>
      <family val="1"/>
    </font>
    <font>
      <b/>
      <i/>
      <sz val="20"/>
      <color theme="10"/>
      <name val="Times New Roman"/>
      <family val="1"/>
    </font>
    <font>
      <b/>
      <i/>
      <sz val="18"/>
      <color rgb="FF000000"/>
      <name val="Times New Roman"/>
      <family val="1"/>
    </font>
    <font>
      <b/>
      <sz val="22"/>
      <color theme="1"/>
      <name val="Times New Roman"/>
      <family val="1"/>
    </font>
    <font>
      <b/>
      <sz val="26"/>
      <color theme="1"/>
      <name val="Times New Roman"/>
      <family val="1"/>
    </font>
    <font>
      <b/>
      <sz val="28"/>
      <color rgb="FF000000"/>
      <name val="Times New Roman"/>
      <family val="1"/>
    </font>
    <font>
      <sz val="24"/>
      <color rgb="FFFF0000"/>
      <name val="Times New Roman"/>
      <family val="1"/>
    </font>
    <font>
      <sz val="9"/>
      <name val="Garamond"/>
      <family val="1"/>
    </font>
    <font>
      <b/>
      <sz val="9"/>
      <name val="Garamond"/>
      <family val="1"/>
    </font>
    <font>
      <b/>
      <sz val="11"/>
      <color rgb="FF000000"/>
      <name val="Times New Roman"/>
      <family val="1"/>
    </font>
    <font>
      <b/>
      <i/>
      <sz val="20"/>
      <name val="Garamond"/>
      <family val="1"/>
    </font>
    <font>
      <b/>
      <i/>
      <sz val="14"/>
      <color theme="1"/>
      <name val="Times New Roman"/>
      <family val="1"/>
    </font>
    <font>
      <b/>
      <sz val="20"/>
      <color theme="1"/>
      <name val="Times New Roman"/>
      <family val="1"/>
    </font>
    <font>
      <b/>
      <i/>
      <sz val="14"/>
      <color rgb="FF000000"/>
      <name val="Times New Roman"/>
      <family val="1"/>
    </font>
    <font>
      <i/>
      <sz val="11"/>
      <color rgb="FF000000"/>
      <name val="Times New Roman"/>
      <family val="1"/>
    </font>
    <font>
      <sz val="9"/>
      <color indexed="81"/>
      <name val="Tahoma"/>
      <family val="2"/>
    </font>
    <font>
      <b/>
      <sz val="10"/>
      <color indexed="81"/>
      <name val="Tahoma"/>
      <family val="2"/>
    </font>
    <font>
      <b/>
      <sz val="11"/>
      <color indexed="81"/>
      <name val="Tahoma"/>
      <family val="2"/>
    </font>
    <font>
      <b/>
      <sz val="12"/>
      <color indexed="81"/>
      <name val="Tahoma"/>
      <family val="2"/>
    </font>
    <font>
      <b/>
      <i/>
      <sz val="14"/>
      <color theme="0"/>
      <name val="Times New Roman"/>
      <family val="1"/>
    </font>
    <font>
      <i/>
      <sz val="10"/>
      <color rgb="FF000000"/>
      <name val="Times New Roman"/>
      <family val="1"/>
    </font>
    <font>
      <b/>
      <i/>
      <sz val="12"/>
      <color rgb="FF000000"/>
      <name val="Times New Roman"/>
      <family val="1"/>
    </font>
    <font>
      <b/>
      <i/>
      <sz val="11"/>
      <color rgb="FF000000"/>
      <name val="Times New Roman"/>
      <family val="1"/>
    </font>
    <font>
      <i/>
      <sz val="12"/>
      <color rgb="FF000000"/>
      <name val="Times New Roman"/>
      <family val="1"/>
    </font>
    <font>
      <b/>
      <i/>
      <sz val="12"/>
      <name val="Times New Roman"/>
      <family val="1"/>
    </font>
    <font>
      <sz val="11"/>
      <color rgb="FF000000"/>
      <name val="Times New Roman"/>
      <family val="1"/>
    </font>
    <font>
      <b/>
      <sz val="10"/>
      <color theme="0"/>
      <name val="Times New Roman"/>
      <family val="1"/>
    </font>
    <font>
      <b/>
      <sz val="22"/>
      <color rgb="FFFFFF00"/>
      <name val="Garamond"/>
      <family val="1"/>
    </font>
    <font>
      <b/>
      <sz val="18"/>
      <color theme="3" tint="-0.249977111117893"/>
      <name val="Garamond"/>
      <family val="1"/>
    </font>
    <font>
      <b/>
      <sz val="18"/>
      <color theme="1"/>
      <name val="Times New Roman"/>
      <family val="1"/>
    </font>
    <font>
      <b/>
      <i/>
      <sz val="16"/>
      <color rgb="FF000000"/>
      <name val="Times New Roman"/>
      <family val="1"/>
    </font>
    <font>
      <b/>
      <i/>
      <sz val="16"/>
      <color rgb="FFFFFF00"/>
      <name val="Garamond"/>
      <family val="1"/>
    </font>
    <font>
      <sz val="36"/>
      <color rgb="FF000000"/>
      <name val="Times New Roman"/>
      <family val="1"/>
    </font>
    <font>
      <b/>
      <sz val="26"/>
      <color rgb="FFFF0000"/>
      <name val="Times New Roman"/>
      <family val="1"/>
    </font>
    <font>
      <b/>
      <i/>
      <sz val="16"/>
      <color theme="3" tint="-0.249977111117893"/>
      <name val="Times New Roman"/>
      <family val="1"/>
    </font>
    <font>
      <b/>
      <i/>
      <sz val="18"/>
      <color rgb="FFFF0000"/>
      <name val="Times New Roman"/>
      <family val="1"/>
    </font>
    <font>
      <b/>
      <i/>
      <sz val="18"/>
      <color theme="4" tint="-0.249977111117893"/>
      <name val="Times New Roman"/>
      <family val="1"/>
    </font>
  </fonts>
  <fills count="31">
    <fill>
      <patternFill patternType="none"/>
    </fill>
    <fill>
      <patternFill patternType="gray125"/>
    </fill>
    <fill>
      <patternFill patternType="solid">
        <fgColor rgb="FF92D05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C000"/>
        <bgColor indexed="64"/>
      </patternFill>
    </fill>
    <fill>
      <patternFill patternType="solid">
        <fgColor rgb="FF00B0F0"/>
        <bgColor indexed="64"/>
      </patternFill>
    </fill>
    <fill>
      <patternFill patternType="solid">
        <fgColor rgb="FFCCFF33"/>
        <bgColor indexed="64"/>
      </patternFill>
    </fill>
    <fill>
      <patternFill patternType="solid">
        <fgColor rgb="FFFFCCCC"/>
        <bgColor indexed="64"/>
      </patternFill>
    </fill>
    <fill>
      <patternFill patternType="solid">
        <fgColor rgb="FFEAEAEA"/>
        <bgColor indexed="64"/>
      </patternFill>
    </fill>
    <fill>
      <patternFill patternType="solid">
        <fgColor indexed="6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gradientFill degree="90">
        <stop position="0">
          <color rgb="FF00B050"/>
        </stop>
        <stop position="0.5">
          <color theme="6" tint="0.40000610370189521"/>
        </stop>
        <stop position="1">
          <color rgb="FF00B050"/>
        </stop>
      </gradientFill>
    </fill>
    <fill>
      <gradientFill degree="90">
        <stop position="0">
          <color theme="4"/>
        </stop>
        <stop position="0.5">
          <color theme="8" tint="0.59999389629810485"/>
        </stop>
        <stop position="1">
          <color theme="4"/>
        </stop>
      </gradientFill>
    </fill>
    <fill>
      <gradientFill degree="90">
        <stop position="0">
          <color theme="9"/>
        </stop>
        <stop position="0.5">
          <color rgb="FFFFFF99"/>
        </stop>
        <stop position="1">
          <color theme="9"/>
        </stop>
      </gradientFill>
    </fill>
    <fill>
      <patternFill patternType="solid">
        <fgColor rgb="FFFFFF99"/>
        <bgColor indexed="64"/>
      </patternFill>
    </fill>
    <fill>
      <patternFill patternType="solid">
        <fgColor rgb="FFB7DEE8"/>
        <bgColor indexed="64"/>
      </patternFill>
    </fill>
    <fill>
      <gradientFill degree="90">
        <stop position="0">
          <color rgb="FFCCFF33"/>
        </stop>
        <stop position="1">
          <color rgb="FFFFFF99"/>
        </stop>
      </gradientFill>
    </fill>
    <fill>
      <patternFill patternType="solid">
        <fgColor theme="3" tint="0.59999389629810485"/>
        <bgColor indexed="64"/>
      </patternFill>
    </fill>
    <fill>
      <gradientFill degree="90">
        <stop position="0">
          <color rgb="FF92D050"/>
        </stop>
        <stop position="0.5">
          <color rgb="FFFFFF99"/>
        </stop>
        <stop position="1">
          <color rgb="FF92D050"/>
        </stop>
      </gradientFill>
    </fill>
    <fill>
      <patternFill patternType="solid">
        <fgColor rgb="FFCCFF33"/>
        <bgColor auto="1"/>
      </patternFill>
    </fill>
    <fill>
      <patternFill patternType="solid">
        <fgColor rgb="FFFFCCFF"/>
        <bgColor indexed="64"/>
      </patternFill>
    </fill>
    <fill>
      <patternFill patternType="solid">
        <fgColor rgb="FF57D3FF"/>
        <bgColor indexed="64"/>
      </patternFill>
    </fill>
    <fill>
      <patternFill patternType="solid">
        <fgColor rgb="FFFF0000"/>
        <bgColor indexed="64"/>
      </patternFill>
    </fill>
    <fill>
      <patternFill patternType="solid">
        <fgColor rgb="FFFFFFCC"/>
        <bgColor indexed="64"/>
      </patternFill>
    </fill>
    <fill>
      <patternFill patternType="solid">
        <fgColor theme="4" tint="0.39997558519241921"/>
        <bgColor indexed="64"/>
      </patternFill>
    </fill>
    <fill>
      <patternFill patternType="solid">
        <fgColor rgb="FFFF99FF"/>
        <bgColor indexed="64"/>
      </patternFill>
    </fill>
    <fill>
      <patternFill patternType="solid">
        <fgColor theme="8" tint="0.59999389629810485"/>
        <bgColor indexed="64"/>
      </patternFill>
    </fill>
  </fills>
  <borders count="16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ck">
        <color indexed="64"/>
      </right>
      <top style="thick">
        <color indexed="64"/>
      </top>
      <bottom style="medium">
        <color indexed="64"/>
      </bottom>
      <diagonal/>
    </border>
    <border>
      <left/>
      <right style="thick">
        <color indexed="64"/>
      </right>
      <top style="medium">
        <color indexed="64"/>
      </top>
      <bottom style="medium">
        <color indexed="64"/>
      </bottom>
      <diagonal/>
    </border>
    <border>
      <left style="thick">
        <color indexed="64"/>
      </left>
      <right/>
      <top/>
      <bottom style="medium">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thin">
        <color indexed="64"/>
      </top>
      <bottom/>
      <diagonal/>
    </border>
    <border>
      <left/>
      <right/>
      <top style="thick">
        <color indexed="64"/>
      </top>
      <bottom style="thick">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medium">
        <color indexed="64"/>
      </right>
      <top style="double">
        <color indexed="64"/>
      </top>
      <bottom style="double">
        <color indexed="64"/>
      </bottom>
      <diagonal/>
    </border>
    <border>
      <left style="thick">
        <color indexed="64"/>
      </left>
      <right style="thin">
        <color rgb="FF000000"/>
      </right>
      <top style="thick">
        <color indexed="64"/>
      </top>
      <bottom style="thin">
        <color rgb="FF000000"/>
      </bottom>
      <diagonal/>
    </border>
    <border>
      <left style="thin">
        <color rgb="FF000000"/>
      </left>
      <right/>
      <top style="thick">
        <color indexed="64"/>
      </top>
      <bottom style="thin">
        <color rgb="FF000000"/>
      </bottom>
      <diagonal/>
    </border>
    <border>
      <left style="medium">
        <color indexed="64"/>
      </left>
      <right/>
      <top style="thick">
        <color indexed="64"/>
      </top>
      <bottom style="medium">
        <color indexed="64"/>
      </bottom>
      <diagonal/>
    </border>
    <border>
      <left style="medium">
        <color indexed="64"/>
      </left>
      <right/>
      <top style="thick">
        <color indexed="64"/>
      </top>
      <bottom/>
      <diagonal/>
    </border>
    <border>
      <left style="double">
        <color indexed="64"/>
      </left>
      <right style="medium">
        <color indexed="64"/>
      </right>
      <top style="thick">
        <color indexed="64"/>
      </top>
      <bottom style="double">
        <color indexed="64"/>
      </bottom>
      <diagonal/>
    </border>
    <border>
      <left style="thick">
        <color indexed="64"/>
      </left>
      <right style="thin">
        <color rgb="FF000000"/>
      </right>
      <top style="thin">
        <color rgb="FF000000"/>
      </top>
      <bottom style="thin">
        <color rgb="FF000000"/>
      </bottom>
      <diagonal/>
    </border>
    <border>
      <left/>
      <right style="thick">
        <color indexed="64"/>
      </right>
      <top style="medium">
        <color indexed="64"/>
      </top>
      <bottom/>
      <diagonal/>
    </border>
    <border>
      <left style="thick">
        <color indexed="64"/>
      </left>
      <right style="thin">
        <color rgb="FF000000"/>
      </right>
      <top style="thin">
        <color rgb="FF000000"/>
      </top>
      <bottom style="thick">
        <color indexed="64"/>
      </bottom>
      <diagonal/>
    </border>
    <border>
      <left style="thin">
        <color rgb="FF000000"/>
      </left>
      <right/>
      <top style="thin">
        <color rgb="FF000000"/>
      </top>
      <bottom style="thick">
        <color indexed="64"/>
      </bottom>
      <diagonal/>
    </border>
    <border>
      <left style="medium">
        <color indexed="64"/>
      </left>
      <right/>
      <top style="medium">
        <color indexed="64"/>
      </top>
      <bottom style="thick">
        <color indexed="64"/>
      </bottom>
      <diagonal/>
    </border>
    <border>
      <left style="double">
        <color indexed="64"/>
      </left>
      <right style="medium">
        <color indexed="64"/>
      </right>
      <top style="double">
        <color indexed="64"/>
      </top>
      <bottom/>
      <diagonal/>
    </border>
    <border>
      <left style="thin">
        <color rgb="FF000000"/>
      </left>
      <right style="medium">
        <color indexed="64"/>
      </right>
      <top style="thin">
        <color rgb="FF000000"/>
      </top>
      <bottom/>
      <diagonal/>
    </border>
    <border>
      <left style="double">
        <color indexed="64"/>
      </left>
      <right/>
      <top/>
      <bottom style="double">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style="thick">
        <color indexed="64"/>
      </left>
      <right style="medium">
        <color indexed="64"/>
      </right>
      <top/>
      <bottom/>
      <diagonal/>
    </border>
    <border>
      <left style="medium">
        <color indexed="64"/>
      </left>
      <right/>
      <top style="thick">
        <color rgb="FF000000"/>
      </top>
      <bottom/>
      <diagonal/>
    </border>
    <border>
      <left/>
      <right style="thick">
        <color rgb="FF000000"/>
      </right>
      <top style="medium">
        <color indexed="64"/>
      </top>
      <bottom style="medium">
        <color indexed="64"/>
      </bottom>
      <diagonal/>
    </border>
    <border>
      <left/>
      <right style="thick">
        <color rgb="FF000000"/>
      </right>
      <top style="medium">
        <color indexed="64"/>
      </top>
      <bottom/>
      <diagonal/>
    </border>
    <border>
      <left style="thin">
        <color rgb="FF000000"/>
      </left>
      <right/>
      <top style="thin">
        <color rgb="FF000000"/>
      </top>
      <bottom style="thick">
        <color rgb="FF000000"/>
      </bottom>
      <diagonal/>
    </border>
    <border>
      <left style="medium">
        <color indexed="64"/>
      </left>
      <right/>
      <top style="medium">
        <color indexed="64"/>
      </top>
      <bottom style="thick">
        <color rgb="FF000000"/>
      </bottom>
      <diagonal/>
    </border>
    <border>
      <left style="medium">
        <color indexed="64"/>
      </left>
      <right/>
      <top/>
      <bottom style="thick">
        <color rgb="FF000000"/>
      </bottom>
      <diagonal/>
    </border>
    <border>
      <left style="thin">
        <color indexed="64"/>
      </left>
      <right style="thin">
        <color indexed="64"/>
      </right>
      <top style="thin">
        <color indexed="64"/>
      </top>
      <bottom/>
      <diagonal/>
    </border>
    <border>
      <left style="thick">
        <color indexed="64"/>
      </left>
      <right/>
      <top/>
      <bottom style="thick">
        <color indexed="64"/>
      </bottom>
      <diagonal/>
    </border>
    <border>
      <left/>
      <right/>
      <top style="thick">
        <color indexed="64"/>
      </top>
      <bottom/>
      <diagonal/>
    </border>
    <border>
      <left style="thin">
        <color indexed="64"/>
      </left>
      <right style="thin">
        <color indexed="64"/>
      </right>
      <top style="thick">
        <color indexed="64"/>
      </top>
      <bottom/>
      <diagonal/>
    </border>
    <border>
      <left style="thick">
        <color indexed="64"/>
      </left>
      <right/>
      <top/>
      <bottom/>
      <diagonal/>
    </border>
    <border>
      <left style="thick">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thick">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medium">
        <color indexed="64"/>
      </top>
      <bottom/>
      <diagonal/>
    </border>
    <border>
      <left style="thick">
        <color indexed="64"/>
      </left>
      <right style="thick">
        <color indexed="64"/>
      </right>
      <top style="thick">
        <color indexed="64"/>
      </top>
      <bottom/>
      <diagonal/>
    </border>
    <border>
      <left style="thick">
        <color indexed="64"/>
      </left>
      <right/>
      <top style="thin">
        <color indexed="64"/>
      </top>
      <bottom/>
      <diagonal/>
    </border>
    <border>
      <left style="thick">
        <color auto="1"/>
      </left>
      <right/>
      <top style="thick">
        <color auto="1"/>
      </top>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thick">
        <color indexed="64"/>
      </top>
      <bottom/>
      <diagonal/>
    </border>
    <border>
      <left/>
      <right style="thick">
        <color indexed="64"/>
      </right>
      <top style="thick">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style="thick">
        <color indexed="64"/>
      </right>
      <top/>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top style="medium">
        <color indexed="64"/>
      </top>
      <bottom style="thin">
        <color indexed="64"/>
      </bottom>
      <diagonal/>
    </border>
    <border>
      <left style="thick">
        <color auto="1"/>
      </left>
      <right style="medium">
        <color indexed="64"/>
      </right>
      <top style="thick">
        <color auto="1"/>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style="medium">
        <color indexed="64"/>
      </bottom>
      <diagonal/>
    </border>
    <border>
      <left style="thick">
        <color rgb="FF000000"/>
      </left>
      <right style="thick">
        <color auto="1"/>
      </right>
      <top/>
      <bottom/>
      <diagonal/>
    </border>
    <border>
      <left style="thick">
        <color auto="1"/>
      </left>
      <right style="thin">
        <color rgb="FF000000"/>
      </right>
      <top style="thin">
        <color rgb="FF000000"/>
      </top>
      <bottom style="thick">
        <color rgb="FF000000"/>
      </bottom>
      <diagonal/>
    </border>
    <border>
      <left style="thick">
        <color auto="1"/>
      </left>
      <right style="thin">
        <color indexed="64"/>
      </right>
      <top style="thin">
        <color indexed="64"/>
      </top>
      <bottom style="thin">
        <color indexed="64"/>
      </bottom>
      <diagonal/>
    </border>
    <border>
      <left style="thick">
        <color auto="1"/>
      </left>
      <right/>
      <top style="thin">
        <color rgb="FF000000"/>
      </top>
      <bottom/>
      <diagonal/>
    </border>
    <border>
      <left style="thick">
        <color auto="1"/>
      </left>
      <right/>
      <top style="medium">
        <color indexed="64"/>
      </top>
      <bottom style="thick">
        <color auto="1"/>
      </bottom>
      <diagonal/>
    </border>
    <border>
      <left style="medium">
        <color indexed="64"/>
      </left>
      <right style="medium">
        <color indexed="64"/>
      </right>
      <top style="medium">
        <color indexed="64"/>
      </top>
      <bottom style="thick">
        <color auto="1"/>
      </bottom>
      <diagonal/>
    </border>
    <border>
      <left style="medium">
        <color indexed="64"/>
      </left>
      <right style="thick">
        <color auto="1"/>
      </right>
      <top style="medium">
        <color indexed="64"/>
      </top>
      <bottom/>
      <diagonal/>
    </border>
    <border>
      <left style="thick">
        <color auto="1"/>
      </left>
      <right style="thin">
        <color rgb="FF000000"/>
      </right>
      <top style="thin">
        <color rgb="FF000000"/>
      </top>
      <bottom/>
      <diagonal/>
    </border>
    <border>
      <left style="thick">
        <color auto="1"/>
      </left>
      <right style="thin">
        <color rgb="FF000000"/>
      </right>
      <top/>
      <bottom style="thin">
        <color rgb="FF000000"/>
      </bottom>
      <diagonal/>
    </border>
    <border>
      <left style="thick">
        <color auto="1"/>
      </left>
      <right style="thin">
        <color indexed="64"/>
      </right>
      <top style="thin">
        <color indexed="64"/>
      </top>
      <bottom style="medium">
        <color indexed="64"/>
      </bottom>
      <diagonal/>
    </border>
    <border>
      <left style="thick">
        <color auto="1"/>
      </left>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right style="thick">
        <color indexed="64"/>
      </right>
      <top style="medium">
        <color indexed="64"/>
      </top>
      <bottom style="thick">
        <color indexed="64"/>
      </bottom>
      <diagonal/>
    </border>
    <border>
      <left style="thin">
        <color indexed="64"/>
      </left>
      <right style="thick">
        <color indexed="64"/>
      </right>
      <top style="thick">
        <color indexed="64"/>
      </top>
      <bottom/>
      <diagonal/>
    </border>
    <border>
      <left style="thick">
        <color auto="1"/>
      </left>
      <right style="thin">
        <color rgb="FF000000"/>
      </right>
      <top style="thin">
        <color indexed="64"/>
      </top>
      <bottom style="medium">
        <color auto="1"/>
      </bottom>
      <diagonal/>
    </border>
    <border>
      <left style="thin">
        <color rgb="FF000000"/>
      </left>
      <right/>
      <top style="thin">
        <color indexed="64"/>
      </top>
      <bottom style="medium">
        <color auto="1"/>
      </bottom>
      <diagonal/>
    </border>
    <border>
      <left style="double">
        <color indexed="64"/>
      </left>
      <right style="double">
        <color indexed="64"/>
      </right>
      <top style="double">
        <color indexed="64"/>
      </top>
      <bottom style="medium">
        <color auto="1"/>
      </bottom>
      <diagonal/>
    </border>
    <border>
      <left style="double">
        <color indexed="64"/>
      </left>
      <right/>
      <top style="medium">
        <color indexed="64"/>
      </top>
      <bottom/>
      <diagonal/>
    </border>
    <border>
      <left style="thick">
        <color auto="1"/>
      </left>
      <right style="thin">
        <color rgb="FF000000"/>
      </right>
      <top style="medium">
        <color auto="1"/>
      </top>
      <bottom/>
      <diagonal/>
    </border>
    <border>
      <left style="thin">
        <color rgb="FF000000"/>
      </left>
      <right style="medium">
        <color indexed="64"/>
      </right>
      <top style="medium">
        <color auto="1"/>
      </top>
      <bottom/>
      <diagonal/>
    </border>
    <border>
      <left style="thin">
        <color rgb="FF000000"/>
      </left>
      <right style="medium">
        <color indexed="64"/>
      </right>
      <top/>
      <bottom style="thin">
        <color rgb="FF000000"/>
      </bottom>
      <diagonal/>
    </border>
    <border>
      <left style="double">
        <color indexed="64"/>
      </left>
      <right/>
      <top style="double">
        <color indexed="64"/>
      </top>
      <bottom/>
      <diagonal/>
    </border>
    <border>
      <left style="double">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ck">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right/>
      <top style="thin">
        <color auto="1"/>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ck">
        <color auto="1"/>
      </left>
      <right style="thick">
        <color auto="1"/>
      </right>
      <top/>
      <bottom style="thin">
        <color auto="1"/>
      </bottom>
      <diagonal/>
    </border>
    <border>
      <left/>
      <right style="medium">
        <color indexed="64"/>
      </right>
      <top style="medium">
        <color indexed="64"/>
      </top>
      <bottom style="double">
        <color indexed="64"/>
      </bottom>
      <diagonal/>
    </border>
    <border>
      <left style="thick">
        <color indexed="64"/>
      </left>
      <right/>
      <top style="medium">
        <color indexed="64"/>
      </top>
      <bottom/>
      <diagonal/>
    </border>
    <border>
      <left style="thick">
        <color indexed="64"/>
      </left>
      <right style="thick">
        <color indexed="64"/>
      </right>
      <top style="thin">
        <color auto="1"/>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s>
  <cellStyleXfs count="2">
    <xf numFmtId="0" fontId="0" fillId="0" borderId="0"/>
    <xf numFmtId="0" fontId="63" fillId="0" borderId="0" applyNumberFormat="0" applyFill="0" applyBorder="0" applyAlignment="0" applyProtection="0"/>
  </cellStyleXfs>
  <cellXfs count="818">
    <xf numFmtId="0" fontId="0" fillId="0" borderId="0" xfId="0" applyAlignment="1">
      <alignment horizontal="left" vertical="top"/>
    </xf>
    <xf numFmtId="0" fontId="2" fillId="0" borderId="0" xfId="0" applyFont="1" applyAlignment="1">
      <alignment horizontal="left" vertical="top"/>
    </xf>
    <xf numFmtId="2" fontId="8" fillId="0" borderId="0" xfId="0" applyNumberFormat="1" applyFont="1" applyAlignment="1">
      <alignment horizontal="center" shrinkToFit="1"/>
    </xf>
    <xf numFmtId="0" fontId="1" fillId="0" borderId="0" xfId="0" applyFont="1" applyAlignment="1" applyProtection="1">
      <alignment horizontal="center" vertical="center"/>
      <protection locked="0"/>
    </xf>
    <xf numFmtId="0" fontId="16" fillId="0" borderId="32" xfId="0" applyFont="1" applyBorder="1" applyAlignment="1">
      <alignment horizontal="center" vertical="center"/>
    </xf>
    <xf numFmtId="0" fontId="16" fillId="0" borderId="35" xfId="0" applyFont="1" applyBorder="1" applyAlignment="1">
      <alignment horizontal="center" vertical="center"/>
    </xf>
    <xf numFmtId="1" fontId="15" fillId="0" borderId="0" xfId="0" applyNumberFormat="1" applyFont="1"/>
    <xf numFmtId="0" fontId="4" fillId="3" borderId="3" xfId="0" applyFont="1" applyFill="1" applyBorder="1" applyAlignment="1">
      <alignment horizontal="right" vertical="center"/>
    </xf>
    <xf numFmtId="0" fontId="1" fillId="0" borderId="0" xfId="0" applyFont="1" applyAlignment="1">
      <alignment horizontal="center" vertical="center"/>
    </xf>
    <xf numFmtId="0" fontId="1" fillId="4" borderId="3"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2" fontId="34" fillId="2" borderId="42" xfId="0" applyNumberFormat="1" applyFont="1" applyFill="1" applyBorder="1" applyAlignment="1">
      <alignment vertical="center" textRotation="90" wrapText="1"/>
    </xf>
    <xf numFmtId="2" fontId="34" fillId="2" borderId="43" xfId="0" applyNumberFormat="1" applyFont="1" applyFill="1" applyBorder="1" applyAlignment="1">
      <alignment vertical="center" textRotation="90" wrapText="1"/>
    </xf>
    <xf numFmtId="2" fontId="34" fillId="2" borderId="6" xfId="0" applyNumberFormat="1" applyFont="1" applyFill="1" applyBorder="1" applyAlignment="1">
      <alignment vertical="center" textRotation="90" wrapText="1"/>
    </xf>
    <xf numFmtId="0" fontId="3" fillId="3" borderId="27" xfId="0" applyFont="1" applyFill="1" applyBorder="1" applyAlignment="1">
      <alignment horizontal="left" vertical="top" wrapText="1" indent="2"/>
    </xf>
    <xf numFmtId="0" fontId="1" fillId="0" borderId="0" xfId="0" applyFont="1" applyAlignment="1">
      <alignment vertical="center"/>
    </xf>
    <xf numFmtId="0" fontId="28" fillId="0" borderId="44" xfId="0" applyFont="1" applyBorder="1" applyAlignment="1">
      <alignment horizontal="left" vertical="center" wrapText="1"/>
    </xf>
    <xf numFmtId="0" fontId="2" fillId="0" borderId="21" xfId="0" applyFont="1" applyBorder="1" applyAlignment="1">
      <alignment horizontal="left" vertical="center"/>
    </xf>
    <xf numFmtId="0" fontId="2" fillId="0" borderId="11" xfId="0" applyFont="1" applyBorder="1" applyAlignment="1">
      <alignment horizontal="left" vertical="center"/>
    </xf>
    <xf numFmtId="0" fontId="3" fillId="0" borderId="0" xfId="0" applyFont="1" applyAlignment="1">
      <alignment horizontal="left" vertical="top" wrapText="1" indent="2"/>
    </xf>
    <xf numFmtId="2" fontId="34" fillId="2" borderId="0" xfId="0" applyNumberFormat="1" applyFont="1" applyFill="1" applyAlignment="1">
      <alignment vertical="center" textRotation="90" wrapText="1"/>
    </xf>
    <xf numFmtId="2" fontId="34" fillId="7" borderId="0" xfId="0" applyNumberFormat="1" applyFont="1" applyFill="1" applyAlignment="1">
      <alignment vertical="center" textRotation="90" wrapText="1"/>
    </xf>
    <xf numFmtId="2" fontId="9" fillId="0" borderId="0" xfId="0" applyNumberFormat="1" applyFont="1" applyAlignment="1">
      <alignment horizontal="center" vertical="center" shrinkToFit="1"/>
    </xf>
    <xf numFmtId="0" fontId="2" fillId="0" borderId="0" xfId="0" applyFont="1" applyAlignment="1">
      <alignment horizontal="right" vertical="top"/>
    </xf>
    <xf numFmtId="2" fontId="30" fillId="0" borderId="0" xfId="0" applyNumberFormat="1" applyFont="1" applyAlignment="1">
      <alignment horizontal="center" vertical="center" shrinkToFit="1"/>
    </xf>
    <xf numFmtId="0" fontId="28" fillId="0" borderId="0" xfId="0" applyFont="1" applyAlignment="1">
      <alignment horizontal="center" vertical="center" wrapText="1"/>
    </xf>
    <xf numFmtId="2" fontId="28" fillId="0" borderId="0" xfId="0" applyNumberFormat="1" applyFont="1" applyAlignment="1">
      <alignment horizontal="center" vertical="center" wrapText="1"/>
    </xf>
    <xf numFmtId="0" fontId="28" fillId="0" borderId="0" xfId="0" applyFont="1" applyAlignment="1">
      <alignment horizontal="left" vertical="top" wrapText="1" indent="2"/>
    </xf>
    <xf numFmtId="0" fontId="2" fillId="0" borderId="0" xfId="0" applyFont="1" applyAlignment="1">
      <alignment vertical="center"/>
    </xf>
    <xf numFmtId="2" fontId="11" fillId="0" borderId="0" xfId="0" applyNumberFormat="1" applyFont="1" applyAlignment="1">
      <alignment horizontal="center" vertical="top"/>
    </xf>
    <xf numFmtId="0" fontId="4" fillId="0" borderId="0" xfId="0" applyFont="1" applyAlignment="1">
      <alignment horizontal="right" vertical="center"/>
    </xf>
    <xf numFmtId="2" fontId="10" fillId="0" borderId="0" xfId="0" applyNumberFormat="1" applyFont="1" applyAlignment="1">
      <alignment horizontal="center" vertical="center"/>
    </xf>
    <xf numFmtId="0" fontId="35" fillId="0" borderId="0" xfId="0" applyFont="1" applyAlignment="1">
      <alignment horizontal="center" vertical="center"/>
    </xf>
    <xf numFmtId="0" fontId="27" fillId="0" borderId="0" xfId="0" applyFont="1" applyAlignment="1">
      <alignment horizontal="left" vertical="top"/>
    </xf>
    <xf numFmtId="0" fontId="2" fillId="3" borderId="16" xfId="0" applyFont="1" applyFill="1" applyBorder="1" applyAlignment="1">
      <alignment horizontal="right" vertical="center"/>
    </xf>
    <xf numFmtId="2" fontId="34" fillId="0" borderId="0" xfId="0" applyNumberFormat="1" applyFont="1" applyAlignment="1">
      <alignment vertical="center" textRotation="90" wrapText="1"/>
    </xf>
    <xf numFmtId="0" fontId="26" fillId="0" borderId="0" xfId="0" applyFont="1" applyAlignment="1">
      <alignment vertical="center" textRotation="90"/>
    </xf>
    <xf numFmtId="0" fontId="6" fillId="4" borderId="1" xfId="0" applyFont="1" applyFill="1" applyBorder="1" applyAlignment="1" applyProtection="1">
      <alignment horizontal="center" vertical="center"/>
      <protection locked="0"/>
    </xf>
    <xf numFmtId="0" fontId="44" fillId="0" borderId="41" xfId="0" applyFont="1" applyBorder="1" applyAlignment="1">
      <alignment horizontal="center" vertical="center"/>
    </xf>
    <xf numFmtId="2" fontId="4" fillId="3" borderId="43" xfId="0" applyNumberFormat="1" applyFont="1" applyFill="1" applyBorder="1" applyAlignment="1">
      <alignment horizontal="right" vertical="center" wrapText="1"/>
    </xf>
    <xf numFmtId="0" fontId="24" fillId="0" borderId="0" xfId="0" applyFont="1" applyAlignment="1">
      <alignment vertical="center" textRotation="65"/>
    </xf>
    <xf numFmtId="0" fontId="24" fillId="0" borderId="0" xfId="0" applyFont="1" applyAlignment="1">
      <alignment vertical="center" textRotation="60"/>
    </xf>
    <xf numFmtId="0" fontId="2" fillId="3" borderId="22" xfId="0" applyFont="1" applyFill="1" applyBorder="1" applyAlignment="1">
      <alignment horizontal="center" vertical="center"/>
    </xf>
    <xf numFmtId="0" fontId="1" fillId="4" borderId="25" xfId="0" applyFont="1" applyFill="1" applyBorder="1" applyAlignment="1" applyProtection="1">
      <alignment horizontal="center" vertical="center"/>
      <protection locked="0"/>
    </xf>
    <xf numFmtId="0" fontId="1" fillId="4" borderId="26" xfId="0" applyFont="1" applyFill="1" applyBorder="1" applyAlignment="1" applyProtection="1">
      <alignment horizontal="center" vertical="center"/>
      <protection locked="0"/>
    </xf>
    <xf numFmtId="0" fontId="1" fillId="4" borderId="59" xfId="0" applyFont="1" applyFill="1" applyBorder="1" applyAlignment="1" applyProtection="1">
      <alignment horizontal="center" vertical="center"/>
      <protection locked="0"/>
    </xf>
    <xf numFmtId="0" fontId="29" fillId="12" borderId="53" xfId="0" applyFont="1" applyFill="1" applyBorder="1" applyAlignment="1">
      <alignment horizontal="center" vertical="center" wrapText="1"/>
    </xf>
    <xf numFmtId="0" fontId="3" fillId="12" borderId="54" xfId="0" applyFont="1" applyFill="1" applyBorder="1" applyAlignment="1">
      <alignment horizontal="left" vertical="center" wrapText="1"/>
    </xf>
    <xf numFmtId="0" fontId="29" fillId="12" borderId="58" xfId="0" applyFont="1" applyFill="1" applyBorder="1" applyAlignment="1">
      <alignment horizontal="center" vertical="center" wrapText="1"/>
    </xf>
    <xf numFmtId="0" fontId="3" fillId="12" borderId="5" xfId="0" applyFont="1" applyFill="1" applyBorder="1" applyAlignment="1">
      <alignment horizontal="left" vertical="center"/>
    </xf>
    <xf numFmtId="0" fontId="3" fillId="12" borderId="5" xfId="0" applyFont="1" applyFill="1" applyBorder="1" applyAlignment="1">
      <alignment vertical="center" wrapText="1"/>
    </xf>
    <xf numFmtId="0" fontId="3" fillId="12" borderId="5" xfId="0" applyFont="1" applyFill="1" applyBorder="1" applyAlignment="1">
      <alignment horizontal="left" vertical="center" wrapText="1"/>
    </xf>
    <xf numFmtId="0" fontId="29" fillId="12" borderId="60" xfId="0" applyFont="1" applyFill="1" applyBorder="1" applyAlignment="1">
      <alignment horizontal="center" vertical="top" wrapText="1"/>
    </xf>
    <xf numFmtId="0" fontId="3" fillId="12" borderId="61" xfId="0" applyFont="1" applyFill="1" applyBorder="1" applyAlignment="1">
      <alignment horizontal="left" vertical="center" wrapText="1"/>
    </xf>
    <xf numFmtId="0" fontId="3" fillId="13" borderId="5" xfId="0" applyFont="1" applyFill="1" applyBorder="1" applyAlignment="1">
      <alignment horizontal="left" vertical="center" wrapText="1"/>
    </xf>
    <xf numFmtId="0" fontId="3" fillId="13" borderId="4" xfId="0" applyFont="1" applyFill="1" applyBorder="1" applyAlignment="1">
      <alignment vertical="center" wrapText="1"/>
    </xf>
    <xf numFmtId="0" fontId="3" fillId="13" borderId="12" xfId="0" applyFont="1" applyFill="1" applyBorder="1" applyAlignment="1">
      <alignment horizontal="left" vertical="center" wrapText="1"/>
    </xf>
    <xf numFmtId="0" fontId="25" fillId="0" borderId="0" xfId="0" applyFont="1" applyAlignment="1">
      <alignment vertical="center"/>
    </xf>
    <xf numFmtId="0" fontId="4" fillId="4" borderId="3"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0" fontId="45" fillId="0" borderId="0" xfId="0" applyFont="1" applyAlignment="1">
      <alignment vertical="center" wrapText="1"/>
    </xf>
    <xf numFmtId="0" fontId="43" fillId="0" borderId="0" xfId="0" applyFont="1" applyAlignment="1">
      <alignment vertical="center" wrapText="1"/>
    </xf>
    <xf numFmtId="0" fontId="11" fillId="4" borderId="3" xfId="0" applyFont="1" applyFill="1" applyBorder="1" applyAlignment="1" applyProtection="1">
      <alignment horizontal="center" vertical="center"/>
      <protection locked="0"/>
    </xf>
    <xf numFmtId="0" fontId="11" fillId="4" borderId="70" xfId="0" applyFont="1" applyFill="1" applyBorder="1" applyAlignment="1" applyProtection="1">
      <alignment horizontal="center" vertical="center"/>
      <protection locked="0"/>
    </xf>
    <xf numFmtId="0" fontId="11" fillId="4" borderId="71" xfId="0" applyFont="1" applyFill="1" applyBorder="1" applyAlignment="1" applyProtection="1">
      <alignment horizontal="center" vertical="center"/>
      <protection locked="0"/>
    </xf>
    <xf numFmtId="0" fontId="3" fillId="12" borderId="72" xfId="0" applyFont="1" applyFill="1" applyBorder="1" applyAlignment="1">
      <alignment horizontal="left" vertical="center" wrapText="1"/>
    </xf>
    <xf numFmtId="164" fontId="30" fillId="3" borderId="1" xfId="0" applyNumberFormat="1" applyFont="1" applyFill="1" applyBorder="1" applyAlignment="1" applyProtection="1">
      <alignment horizontal="center" vertical="center" shrinkToFit="1"/>
      <protection hidden="1"/>
    </xf>
    <xf numFmtId="0" fontId="0" fillId="0" borderId="16" xfId="0" applyBorder="1" applyAlignment="1">
      <alignment horizontal="left" vertical="top"/>
    </xf>
    <xf numFmtId="0" fontId="16" fillId="0" borderId="28" xfId="0" applyFont="1" applyBorder="1" applyAlignment="1">
      <alignment horizontal="center" vertical="center"/>
    </xf>
    <xf numFmtId="0" fontId="32" fillId="0" borderId="6" xfId="0" applyFont="1" applyBorder="1" applyAlignment="1">
      <alignment vertical="center" textRotation="90" wrapText="1"/>
    </xf>
    <xf numFmtId="0" fontId="55" fillId="0" borderId="1" xfId="0" applyFont="1" applyBorder="1" applyAlignment="1">
      <alignment horizontal="center" vertical="center"/>
    </xf>
    <xf numFmtId="1" fontId="15" fillId="0" borderId="79" xfId="0" applyNumberFormat="1" applyFont="1" applyBorder="1"/>
    <xf numFmtId="0" fontId="2" fillId="0" borderId="0" xfId="0" applyFont="1" applyAlignment="1">
      <alignment horizontal="center"/>
    </xf>
    <xf numFmtId="0" fontId="0" fillId="0" borderId="0" xfId="0" applyAlignment="1">
      <alignment horizontal="center"/>
    </xf>
    <xf numFmtId="3" fontId="20" fillId="0" borderId="1" xfId="0" applyNumberFormat="1" applyFont="1" applyBorder="1" applyAlignment="1" applyProtection="1">
      <alignment horizontal="center" vertical="center"/>
      <protection hidden="1"/>
    </xf>
    <xf numFmtId="3" fontId="57" fillId="0" borderId="3" xfId="0" applyNumberFormat="1" applyFont="1" applyBorder="1" applyAlignment="1" applyProtection="1">
      <alignment horizontal="center" vertical="center"/>
      <protection hidden="1"/>
    </xf>
    <xf numFmtId="1" fontId="31" fillId="0" borderId="88" xfId="0" applyNumberFormat="1" applyFont="1" applyBorder="1" applyAlignment="1">
      <alignment horizontal="center" vertical="center"/>
    </xf>
    <xf numFmtId="1" fontId="31" fillId="0" borderId="86" xfId="0" applyNumberFormat="1" applyFont="1" applyBorder="1" applyAlignment="1">
      <alignment horizontal="center" vertical="center"/>
    </xf>
    <xf numFmtId="1" fontId="31" fillId="0" borderId="87" xfId="0" applyNumberFormat="1" applyFont="1" applyBorder="1" applyAlignment="1">
      <alignment horizontal="center" vertical="center"/>
    </xf>
    <xf numFmtId="1" fontId="18" fillId="0" borderId="39" xfId="0" applyNumberFormat="1" applyFont="1" applyBorder="1" applyAlignment="1">
      <alignment horizontal="center" vertical="center"/>
    </xf>
    <xf numFmtId="1" fontId="18" fillId="0" borderId="92" xfId="0" applyNumberFormat="1" applyFont="1" applyBorder="1" applyAlignment="1">
      <alignment horizontal="center" vertical="center"/>
    </xf>
    <xf numFmtId="1" fontId="18" fillId="0" borderId="38" xfId="0" applyNumberFormat="1" applyFont="1" applyBorder="1" applyAlignment="1">
      <alignment horizontal="center" vertical="center"/>
    </xf>
    <xf numFmtId="1" fontId="18" fillId="0" borderId="48" xfId="0" applyNumberFormat="1" applyFont="1" applyBorder="1" applyAlignment="1">
      <alignment horizontal="center" vertical="center"/>
    </xf>
    <xf numFmtId="1" fontId="18" fillId="0" borderId="75" xfId="0" applyNumberFormat="1" applyFont="1" applyBorder="1" applyAlignment="1">
      <alignment horizontal="center" vertical="center"/>
    </xf>
    <xf numFmtId="1" fontId="18" fillId="0" borderId="89" xfId="0" applyNumberFormat="1" applyFont="1" applyBorder="1" applyAlignment="1">
      <alignment horizontal="center" vertical="center"/>
    </xf>
    <xf numFmtId="1" fontId="18" fillId="0" borderId="24" xfId="0" applyNumberFormat="1" applyFont="1" applyBorder="1" applyAlignment="1">
      <alignment horizontal="center" vertical="center"/>
    </xf>
    <xf numFmtId="1" fontId="18" fillId="0" borderId="7" xfId="0" applyNumberFormat="1" applyFont="1" applyBorder="1" applyAlignment="1">
      <alignment horizontal="center" vertical="center"/>
    </xf>
    <xf numFmtId="1" fontId="18" fillId="0" borderId="37" xfId="0" applyNumberFormat="1" applyFont="1" applyBorder="1" applyAlignment="1">
      <alignment horizontal="center" vertical="center"/>
    </xf>
    <xf numFmtId="1" fontId="18" fillId="0" borderId="30" xfId="0" applyNumberFormat="1" applyFont="1" applyBorder="1" applyAlignment="1">
      <alignment horizontal="center" vertical="center"/>
    </xf>
    <xf numFmtId="1" fontId="18" fillId="0" borderId="9" xfId="0" applyNumberFormat="1" applyFont="1" applyBorder="1" applyAlignment="1">
      <alignment horizontal="center" vertical="center"/>
    </xf>
    <xf numFmtId="1" fontId="18" fillId="0" borderId="36" xfId="0" applyNumberFormat="1" applyFont="1" applyBorder="1" applyAlignment="1">
      <alignment horizontal="center" vertical="center"/>
    </xf>
    <xf numFmtId="1" fontId="18" fillId="0" borderId="40" xfId="0" applyNumberFormat="1" applyFont="1" applyBorder="1" applyAlignment="1">
      <alignment horizontal="center" vertical="center"/>
    </xf>
    <xf numFmtId="1" fontId="18" fillId="0" borderId="83" xfId="0" applyNumberFormat="1" applyFont="1" applyBorder="1" applyAlignment="1">
      <alignment horizontal="center" vertical="center"/>
    </xf>
    <xf numFmtId="1" fontId="18" fillId="0" borderId="84" xfId="0" applyNumberFormat="1" applyFont="1" applyBorder="1" applyAlignment="1">
      <alignment horizontal="center" vertical="center"/>
    </xf>
    <xf numFmtId="1" fontId="18" fillId="0" borderId="23" xfId="0" applyNumberFormat="1" applyFont="1" applyBorder="1" applyAlignment="1">
      <alignment horizontal="center" vertical="center"/>
    </xf>
    <xf numFmtId="1" fontId="18" fillId="0" borderId="10" xfId="0" applyNumberFormat="1" applyFont="1" applyBorder="1" applyAlignment="1">
      <alignment horizontal="center" vertical="center"/>
    </xf>
    <xf numFmtId="1" fontId="18" fillId="0" borderId="34" xfId="0" applyNumberFormat="1" applyFont="1" applyBorder="1" applyAlignment="1">
      <alignment horizontal="center" vertical="center"/>
    </xf>
    <xf numFmtId="0" fontId="0" fillId="10" borderId="0" xfId="0" applyFill="1" applyAlignment="1">
      <alignment horizontal="left" vertical="top"/>
    </xf>
    <xf numFmtId="0" fontId="10" fillId="10" borderId="0" xfId="0" applyFont="1" applyFill="1" applyAlignment="1">
      <alignment vertical="center" wrapText="1"/>
    </xf>
    <xf numFmtId="2" fontId="30" fillId="10" borderId="0" xfId="0" applyNumberFormat="1" applyFont="1" applyFill="1" applyAlignment="1">
      <alignment vertical="center" shrinkToFit="1"/>
    </xf>
    <xf numFmtId="0" fontId="0" fillId="10" borderId="0" xfId="0" applyFill="1" applyAlignment="1">
      <alignment vertical="top"/>
    </xf>
    <xf numFmtId="0" fontId="0" fillId="10" borderId="0" xfId="0" applyFill="1" applyAlignment="1">
      <alignment horizontal="center" vertical="top"/>
    </xf>
    <xf numFmtId="3" fontId="20" fillId="10" borderId="0" xfId="0" applyNumberFormat="1" applyFont="1" applyFill="1" applyAlignment="1" applyProtection="1">
      <alignment horizontal="center" vertical="center"/>
      <protection hidden="1"/>
    </xf>
    <xf numFmtId="1" fontId="31" fillId="10" borderId="0" xfId="0" applyNumberFormat="1" applyFont="1" applyFill="1" applyAlignment="1">
      <alignment horizontal="center"/>
    </xf>
    <xf numFmtId="0" fontId="12" fillId="10" borderId="0" xfId="0" applyFont="1" applyFill="1" applyAlignment="1">
      <alignment horizontal="center"/>
    </xf>
    <xf numFmtId="0" fontId="27" fillId="10" borderId="0" xfId="0" applyFont="1" applyFill="1" applyAlignment="1">
      <alignment horizontal="center" vertical="center"/>
    </xf>
    <xf numFmtId="0" fontId="2" fillId="10" borderId="0" xfId="0" applyFont="1" applyFill="1" applyAlignment="1">
      <alignment horizontal="center" vertical="top"/>
    </xf>
    <xf numFmtId="1" fontId="48" fillId="10" borderId="0" xfId="0" applyNumberFormat="1" applyFont="1" applyFill="1" applyAlignment="1">
      <alignment horizontal="center" vertical="center"/>
    </xf>
    <xf numFmtId="164" fontId="0" fillId="10" borderId="0" xfId="0" applyNumberFormat="1" applyFill="1" applyAlignment="1">
      <alignment horizontal="left" vertical="top"/>
    </xf>
    <xf numFmtId="164" fontId="0" fillId="10" borderId="0" xfId="0" applyNumberFormat="1" applyFill="1" applyAlignment="1">
      <alignment horizontal="center" vertical="top"/>
    </xf>
    <xf numFmtId="1" fontId="15" fillId="10" borderId="0" xfId="0" applyNumberFormat="1" applyFont="1" applyFill="1"/>
    <xf numFmtId="1" fontId="31" fillId="10" borderId="0" xfId="0" applyNumberFormat="1" applyFont="1" applyFill="1" applyAlignment="1">
      <alignment horizontal="center" vertical="center"/>
    </xf>
    <xf numFmtId="0" fontId="22" fillId="10" borderId="0" xfId="0" applyFont="1" applyFill="1" applyAlignment="1">
      <alignment vertical="center"/>
    </xf>
    <xf numFmtId="0" fontId="55" fillId="4" borderId="1" xfId="0" applyFont="1" applyFill="1" applyBorder="1" applyAlignment="1" applyProtection="1">
      <alignment horizontal="center" vertical="center"/>
      <protection locked="0"/>
    </xf>
    <xf numFmtId="2" fontId="47" fillId="4" borderId="1" xfId="0" applyNumberFormat="1" applyFont="1" applyFill="1" applyBorder="1" applyAlignment="1" applyProtection="1">
      <alignment horizontal="center" vertical="center" shrinkToFit="1"/>
      <protection locked="0"/>
    </xf>
    <xf numFmtId="0" fontId="4" fillId="0" borderId="95" xfId="0" applyFont="1" applyBorder="1" applyAlignment="1">
      <alignment horizontal="center" vertical="center"/>
    </xf>
    <xf numFmtId="164" fontId="6" fillId="0" borderId="0" xfId="0" applyNumberFormat="1" applyFont="1" applyAlignment="1">
      <alignment horizontal="left" vertical="top"/>
    </xf>
    <xf numFmtId="0" fontId="26" fillId="10" borderId="1" xfId="0" applyFont="1" applyFill="1" applyBorder="1" applyAlignment="1">
      <alignment horizontal="center" vertical="center"/>
    </xf>
    <xf numFmtId="0" fontId="64" fillId="0" borderId="1" xfId="0" applyFont="1" applyBorder="1" applyAlignment="1">
      <alignment horizontal="center" vertical="center"/>
    </xf>
    <xf numFmtId="0" fontId="2" fillId="10" borderId="22" xfId="0" applyFont="1" applyFill="1" applyBorder="1" applyAlignment="1">
      <alignment vertical="top"/>
    </xf>
    <xf numFmtId="0" fontId="27" fillId="10" borderId="0" xfId="0" applyFont="1" applyFill="1" applyAlignment="1">
      <alignment vertical="top" wrapText="1"/>
    </xf>
    <xf numFmtId="0" fontId="27" fillId="10" borderId="0" xfId="0" applyFont="1" applyFill="1" applyAlignment="1">
      <alignment vertical="top" textRotation="33" wrapText="1"/>
    </xf>
    <xf numFmtId="0" fontId="32" fillId="10" borderId="0" xfId="0" applyFont="1" applyFill="1" applyAlignment="1">
      <alignment vertical="top" wrapText="1"/>
    </xf>
    <xf numFmtId="164" fontId="16" fillId="0" borderId="1" xfId="0" applyNumberFormat="1" applyFont="1" applyBorder="1" applyAlignment="1" applyProtection="1">
      <alignment horizontal="center" vertical="center" wrapText="1"/>
      <protection hidden="1"/>
    </xf>
    <xf numFmtId="164" fontId="23" fillId="4" borderId="1" xfId="0" applyNumberFormat="1" applyFont="1" applyFill="1" applyBorder="1" applyAlignment="1" applyProtection="1">
      <alignment horizontal="center" vertical="center" shrinkToFit="1"/>
      <protection locked="0"/>
    </xf>
    <xf numFmtId="164" fontId="42" fillId="3" borderId="1" xfId="0" applyNumberFormat="1" applyFont="1" applyFill="1" applyBorder="1" applyAlignment="1" applyProtection="1">
      <alignment horizontal="center" vertical="center"/>
      <protection hidden="1"/>
    </xf>
    <xf numFmtId="164" fontId="47" fillId="4" borderId="1" xfId="0" applyNumberFormat="1" applyFont="1" applyFill="1" applyBorder="1" applyAlignment="1" applyProtection="1">
      <alignment horizontal="center" vertical="center" shrinkToFit="1"/>
      <protection locked="0"/>
    </xf>
    <xf numFmtId="164" fontId="0" fillId="0" borderId="0" xfId="0" applyNumberFormat="1" applyAlignment="1">
      <alignment horizontal="left" vertical="top"/>
    </xf>
    <xf numFmtId="164" fontId="45" fillId="0" borderId="0" xfId="0" applyNumberFormat="1" applyFont="1" applyAlignment="1">
      <alignment vertical="center" wrapText="1"/>
    </xf>
    <xf numFmtId="1" fontId="0" fillId="0" borderId="0" xfId="0" applyNumberFormat="1" applyAlignment="1">
      <alignment horizontal="left" vertical="top"/>
    </xf>
    <xf numFmtId="14" fontId="11" fillId="4" borderId="45" xfId="0" applyNumberFormat="1" applyFont="1" applyFill="1" applyBorder="1" applyAlignment="1" applyProtection="1">
      <alignment horizontal="center" vertical="center"/>
      <protection locked="0"/>
    </xf>
    <xf numFmtId="14" fontId="11" fillId="4" borderId="38" xfId="0" applyNumberFormat="1" applyFont="1" applyFill="1" applyBorder="1" applyAlignment="1" applyProtection="1">
      <alignment horizontal="center" vertical="center"/>
      <protection locked="0"/>
    </xf>
    <xf numFmtId="14" fontId="11" fillId="4" borderId="81" xfId="0" applyNumberFormat="1" applyFont="1" applyFill="1" applyBorder="1" applyAlignment="1" applyProtection="1">
      <alignment horizontal="center" vertical="center"/>
      <protection locked="0"/>
    </xf>
    <xf numFmtId="14" fontId="11" fillId="4" borderId="82" xfId="0" applyNumberFormat="1" applyFont="1" applyFill="1" applyBorder="1" applyAlignment="1" applyProtection="1">
      <alignment horizontal="center" vertical="center"/>
      <protection locked="0"/>
    </xf>
    <xf numFmtId="0" fontId="40" fillId="8" borderId="43" xfId="0" applyFont="1" applyFill="1" applyBorder="1" applyAlignment="1">
      <alignment horizontal="center" vertical="center"/>
    </xf>
    <xf numFmtId="0" fontId="22" fillId="10" borderId="19" xfId="0" applyFont="1" applyFill="1" applyBorder="1" applyAlignment="1">
      <alignment vertical="center"/>
    </xf>
    <xf numFmtId="14" fontId="6" fillId="4" borderId="1" xfId="0" applyNumberFormat="1" applyFont="1" applyFill="1" applyBorder="1" applyAlignment="1" applyProtection="1">
      <alignment horizontal="center" vertical="center"/>
      <protection locked="0"/>
    </xf>
    <xf numFmtId="14" fontId="6" fillId="4" borderId="3" xfId="0" applyNumberFormat="1" applyFont="1" applyFill="1" applyBorder="1" applyAlignment="1" applyProtection="1">
      <alignment horizontal="center" vertical="center"/>
      <protection locked="0"/>
    </xf>
    <xf numFmtId="3" fontId="57" fillId="0" borderId="8" xfId="0" applyNumberFormat="1" applyFont="1" applyBorder="1" applyAlignment="1" applyProtection="1">
      <alignment horizontal="center" vertical="center"/>
      <protection hidden="1"/>
    </xf>
    <xf numFmtId="0" fontId="31" fillId="4" borderId="17"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14" fontId="17" fillId="4" borderId="45" xfId="0" applyNumberFormat="1" applyFont="1" applyFill="1" applyBorder="1" applyAlignment="1" applyProtection="1">
      <alignment horizontal="center" vertical="center"/>
      <protection locked="0"/>
    </xf>
    <xf numFmtId="14" fontId="17" fillId="4" borderId="38" xfId="0" applyNumberFormat="1" applyFont="1" applyFill="1" applyBorder="1" applyAlignment="1" applyProtection="1">
      <alignment horizontal="center" vertical="center"/>
      <protection locked="0"/>
    </xf>
    <xf numFmtId="14" fontId="17" fillId="4" borderId="81" xfId="0" applyNumberFormat="1" applyFont="1" applyFill="1" applyBorder="1" applyAlignment="1" applyProtection="1">
      <alignment horizontal="center" vertical="center"/>
      <protection locked="0"/>
    </xf>
    <xf numFmtId="14" fontId="17" fillId="4" borderId="82" xfId="0" applyNumberFormat="1" applyFont="1" applyFill="1" applyBorder="1" applyAlignment="1" applyProtection="1">
      <alignment horizontal="center" vertical="center"/>
      <protection locked="0"/>
    </xf>
    <xf numFmtId="1" fontId="16" fillId="0" borderId="85" xfId="0" applyNumberFormat="1" applyFont="1" applyBorder="1" applyAlignment="1">
      <alignment horizontal="center" vertical="center"/>
    </xf>
    <xf numFmtId="1" fontId="16" fillId="0" borderId="86" xfId="0" applyNumberFormat="1" applyFont="1" applyBorder="1" applyAlignment="1">
      <alignment horizontal="center" vertical="center"/>
    </xf>
    <xf numFmtId="1" fontId="16" fillId="0" borderId="87" xfId="0" applyNumberFormat="1" applyFont="1" applyBorder="1" applyAlignment="1">
      <alignment horizontal="center" vertical="center"/>
    </xf>
    <xf numFmtId="1" fontId="16" fillId="0" borderId="88" xfId="0" applyNumberFormat="1" applyFont="1" applyBorder="1" applyAlignment="1">
      <alignment horizontal="center" vertical="center"/>
    </xf>
    <xf numFmtId="0" fontId="72" fillId="0" borderId="17" xfId="0" applyFont="1" applyBorder="1" applyAlignment="1">
      <alignment horizontal="center" vertical="center"/>
    </xf>
    <xf numFmtId="0" fontId="72" fillId="0" borderId="1" xfId="0" applyFont="1" applyBorder="1" applyAlignment="1">
      <alignment horizontal="center" vertical="center"/>
    </xf>
    <xf numFmtId="0" fontId="25" fillId="11" borderId="0" xfId="0" applyFont="1" applyFill="1" applyAlignment="1">
      <alignment vertical="center"/>
    </xf>
    <xf numFmtId="0" fontId="25" fillId="0" borderId="0" xfId="0" applyFont="1" applyAlignment="1" applyProtection="1">
      <alignment vertical="center"/>
      <protection hidden="1"/>
    </xf>
    <xf numFmtId="0" fontId="25" fillId="0" borderId="102" xfId="0" applyFont="1" applyBorder="1" applyAlignment="1" applyProtection="1">
      <alignment horizontal="center" vertical="center"/>
      <protection hidden="1"/>
    </xf>
    <xf numFmtId="0" fontId="24" fillId="0" borderId="0" xfId="0" applyFont="1" applyAlignment="1">
      <alignment vertical="center" wrapText="1"/>
    </xf>
    <xf numFmtId="0" fontId="44" fillId="0" borderId="116" xfId="0" applyFont="1" applyBorder="1" applyAlignment="1">
      <alignment horizontal="center" vertical="center"/>
    </xf>
    <xf numFmtId="2" fontId="4" fillId="3" borderId="68" xfId="0" applyNumberFormat="1" applyFont="1" applyFill="1" applyBorder="1" applyAlignment="1">
      <alignment horizontal="center" vertical="center" wrapText="1"/>
    </xf>
    <xf numFmtId="1" fontId="4" fillId="4" borderId="117" xfId="0" applyNumberFormat="1" applyFont="1" applyFill="1" applyBorder="1" applyAlignment="1" applyProtection="1">
      <alignment horizontal="center" vertical="center"/>
      <protection locked="0"/>
    </xf>
    <xf numFmtId="0" fontId="24" fillId="0" borderId="102" xfId="0" applyFont="1" applyBorder="1" applyAlignment="1" applyProtection="1">
      <alignment vertical="center"/>
      <protection hidden="1"/>
    </xf>
    <xf numFmtId="0" fontId="24" fillId="0" borderId="118" xfId="0" applyFont="1" applyBorder="1" applyAlignment="1" applyProtection="1">
      <alignment vertical="center"/>
      <protection hidden="1"/>
    </xf>
    <xf numFmtId="0" fontId="29" fillId="12" borderId="119" xfId="0" applyFont="1" applyFill="1" applyBorder="1" applyAlignment="1">
      <alignment horizontal="center" vertical="center" wrapText="1"/>
    </xf>
    <xf numFmtId="0" fontId="3" fillId="3" borderId="79" xfId="0" applyFont="1" applyFill="1" applyBorder="1" applyAlignment="1">
      <alignment horizontal="left" vertical="top" wrapText="1" indent="2"/>
    </xf>
    <xf numFmtId="0" fontId="43" fillId="0" borderId="99" xfId="0" applyFont="1" applyBorder="1" applyAlignment="1">
      <alignment vertical="center" wrapText="1"/>
    </xf>
    <xf numFmtId="0" fontId="29" fillId="0" borderId="120" xfId="0" applyFont="1" applyBorder="1" applyAlignment="1">
      <alignment horizontal="center" vertical="center" wrapText="1"/>
    </xf>
    <xf numFmtId="0" fontId="29" fillId="0" borderId="120" xfId="0" applyFont="1" applyBorder="1" applyAlignment="1">
      <alignment horizontal="left" vertical="top" wrapText="1" indent="2"/>
    </xf>
    <xf numFmtId="0" fontId="3" fillId="0" borderId="121" xfId="0" applyFont="1" applyBorder="1" applyAlignment="1">
      <alignment horizontal="left" vertical="top" wrapText="1" indent="2"/>
    </xf>
    <xf numFmtId="0" fontId="13" fillId="0" borderId="0" xfId="0" applyFont="1" applyAlignment="1">
      <alignment horizontal="right" vertical="center" indent="1"/>
    </xf>
    <xf numFmtId="164" fontId="10" fillId="3" borderId="123" xfId="0" applyNumberFormat="1" applyFont="1" applyFill="1" applyBorder="1" applyAlignment="1" applyProtection="1">
      <alignment horizontal="center" vertical="center"/>
      <protection hidden="1"/>
    </xf>
    <xf numFmtId="2" fontId="34" fillId="2" borderId="46" xfId="0" applyNumberFormat="1" applyFont="1" applyFill="1" applyBorder="1" applyAlignment="1">
      <alignment vertical="center" textRotation="90" wrapText="1"/>
    </xf>
    <xf numFmtId="0" fontId="43" fillId="0" borderId="46" xfId="0" applyFont="1" applyBorder="1" applyAlignment="1">
      <alignment vertical="center" wrapText="1"/>
    </xf>
    <xf numFmtId="0" fontId="43" fillId="0" borderId="100" xfId="0" applyFont="1" applyBorder="1" applyAlignment="1">
      <alignment vertical="center" wrapText="1"/>
    </xf>
    <xf numFmtId="0" fontId="43" fillId="0" borderId="101" xfId="0" applyFont="1" applyBorder="1" applyAlignment="1">
      <alignment vertical="center" wrapText="1"/>
    </xf>
    <xf numFmtId="0" fontId="29" fillId="0" borderId="79" xfId="0" applyFont="1" applyBorder="1" applyAlignment="1">
      <alignment horizontal="center" vertical="center" wrapText="1"/>
    </xf>
    <xf numFmtId="1" fontId="6" fillId="4" borderId="117" xfId="0" applyNumberFormat="1" applyFont="1" applyFill="1" applyBorder="1" applyAlignment="1" applyProtection="1">
      <alignment horizontal="center" vertical="center"/>
      <protection locked="0"/>
    </xf>
    <xf numFmtId="0" fontId="41" fillId="13" borderId="58" xfId="0" applyFont="1" applyFill="1" applyBorder="1" applyAlignment="1">
      <alignment horizontal="center" vertical="center" wrapText="1"/>
    </xf>
    <xf numFmtId="0" fontId="24" fillId="0" borderId="124" xfId="0" applyFont="1" applyBorder="1" applyAlignment="1" applyProtection="1">
      <alignment horizontal="center" vertical="center" wrapText="1"/>
      <protection hidden="1"/>
    </xf>
    <xf numFmtId="0" fontId="29" fillId="0" borderId="127" xfId="0" applyFont="1" applyBorder="1" applyAlignment="1">
      <alignment horizontal="center" vertical="center" wrapText="1"/>
    </xf>
    <xf numFmtId="0" fontId="0" fillId="0" borderId="79" xfId="0" applyBorder="1" applyAlignment="1">
      <alignment horizontal="left" vertical="top"/>
    </xf>
    <xf numFmtId="2" fontId="34" fillId="0" borderId="100" xfId="0" applyNumberFormat="1" applyFont="1" applyBorder="1" applyAlignment="1">
      <alignment vertical="center" textRotation="90" wrapText="1"/>
    </xf>
    <xf numFmtId="0" fontId="46" fillId="0" borderId="0" xfId="0" applyFont="1" applyAlignment="1">
      <alignment horizontal="center" vertical="center"/>
    </xf>
    <xf numFmtId="0" fontId="26" fillId="0" borderId="99" xfId="0" applyFont="1" applyBorder="1" applyAlignment="1">
      <alignment horizontal="center" vertical="center"/>
    </xf>
    <xf numFmtId="0" fontId="33" fillId="2" borderId="114" xfId="0" applyFont="1" applyFill="1" applyBorder="1" applyAlignment="1">
      <alignment horizontal="center" vertical="center" wrapText="1"/>
    </xf>
    <xf numFmtId="0" fontId="39" fillId="2" borderId="129" xfId="0" applyFont="1" applyFill="1" applyBorder="1" applyAlignment="1">
      <alignment horizontal="center" vertical="center" wrapText="1"/>
    </xf>
    <xf numFmtId="0" fontId="41" fillId="3" borderId="58" xfId="0" applyFont="1" applyFill="1" applyBorder="1" applyAlignment="1">
      <alignment horizontal="center" vertical="center" wrapText="1"/>
    </xf>
    <xf numFmtId="0" fontId="29" fillId="13" borderId="58" xfId="0" applyFont="1" applyFill="1" applyBorder="1" applyAlignment="1">
      <alignment horizontal="center" vertical="center" wrapText="1"/>
    </xf>
    <xf numFmtId="0" fontId="29" fillId="13" borderId="125" xfId="0" applyFont="1" applyFill="1" applyBorder="1" applyAlignment="1">
      <alignment horizontal="center" vertical="center" wrapText="1"/>
    </xf>
    <xf numFmtId="0" fontId="1" fillId="3" borderId="122" xfId="0" applyFont="1" applyFill="1" applyBorder="1" applyAlignment="1">
      <alignment horizontal="right" vertical="center"/>
    </xf>
    <xf numFmtId="0" fontId="12" fillId="3" borderId="62" xfId="0" applyFont="1" applyFill="1" applyBorder="1" applyAlignment="1">
      <alignment horizontal="right" vertical="center"/>
    </xf>
    <xf numFmtId="0" fontId="1" fillId="0" borderId="100" xfId="0" applyFont="1" applyBorder="1" applyAlignment="1">
      <alignment horizontal="center" vertical="center"/>
    </xf>
    <xf numFmtId="0" fontId="1" fillId="0" borderId="100" xfId="0" applyFont="1" applyBorder="1" applyAlignment="1" applyProtection="1">
      <alignment horizontal="center" vertical="center"/>
      <protection locked="0"/>
    </xf>
    <xf numFmtId="0" fontId="25" fillId="0" borderId="101" xfId="0" applyFont="1" applyBorder="1" applyAlignment="1" applyProtection="1">
      <alignment horizontal="center" vertical="center"/>
      <protection hidden="1"/>
    </xf>
    <xf numFmtId="0" fontId="25" fillId="0" borderId="79" xfId="0" applyFont="1" applyBorder="1" applyAlignment="1">
      <alignment vertical="center" textRotation="60"/>
    </xf>
    <xf numFmtId="0" fontId="38" fillId="0" borderId="79" xfId="0" applyFont="1" applyBorder="1" applyAlignment="1">
      <alignment vertical="center" textRotation="90"/>
    </xf>
    <xf numFmtId="0" fontId="25" fillId="0" borderId="79" xfId="0" applyFont="1" applyBorder="1" applyAlignment="1">
      <alignment vertical="center"/>
    </xf>
    <xf numFmtId="1" fontId="74" fillId="4" borderId="130" xfId="0" applyNumberFormat="1" applyFont="1" applyFill="1" applyBorder="1" applyAlignment="1" applyProtection="1">
      <alignment horizontal="center" vertical="center"/>
      <protection locked="0"/>
    </xf>
    <xf numFmtId="1" fontId="74" fillId="4" borderId="67" xfId="0" applyNumberFormat="1" applyFont="1" applyFill="1" applyBorder="1" applyAlignment="1" applyProtection="1">
      <alignment horizontal="center" vertical="center"/>
      <protection locked="0"/>
    </xf>
    <xf numFmtId="1" fontId="6" fillId="4" borderId="82" xfId="0" applyNumberFormat="1" applyFont="1" applyFill="1" applyBorder="1" applyAlignment="1" applyProtection="1">
      <alignment horizontal="center" vertical="center"/>
      <protection locked="0"/>
    </xf>
    <xf numFmtId="0" fontId="6" fillId="4" borderId="17" xfId="0" applyFont="1" applyFill="1" applyBorder="1" applyAlignment="1" applyProtection="1">
      <alignment horizontal="center" vertical="center"/>
      <protection locked="0"/>
    </xf>
    <xf numFmtId="0" fontId="41" fillId="14" borderId="133" xfId="0" applyFont="1" applyFill="1" applyBorder="1" applyAlignment="1">
      <alignment horizontal="center" vertical="center" wrapText="1"/>
    </xf>
    <xf numFmtId="0" fontId="3" fillId="14" borderId="134" xfId="0" applyFont="1" applyFill="1" applyBorder="1" applyAlignment="1">
      <alignment horizontal="center" vertical="center" wrapText="1"/>
    </xf>
    <xf numFmtId="0" fontId="51" fillId="0" borderId="27" xfId="0" applyFont="1" applyBorder="1" applyAlignment="1">
      <alignment horizontal="center" vertical="center" wrapText="1"/>
    </xf>
    <xf numFmtId="0" fontId="0" fillId="10" borderId="0" xfId="0" applyFill="1" applyAlignment="1" applyProtection="1">
      <alignment horizontal="left" vertical="top"/>
      <protection hidden="1"/>
    </xf>
    <xf numFmtId="0" fontId="3" fillId="13" borderId="5" xfId="0" applyFont="1" applyFill="1" applyBorder="1" applyAlignment="1">
      <alignment horizontal="center" vertical="center" wrapText="1"/>
    </xf>
    <xf numFmtId="0" fontId="4" fillId="4" borderId="141" xfId="0" applyFont="1" applyFill="1" applyBorder="1" applyAlignment="1" applyProtection="1">
      <alignment horizontal="center" vertical="center"/>
      <protection locked="0"/>
    </xf>
    <xf numFmtId="0" fontId="77" fillId="13" borderId="5" xfId="0" applyFont="1" applyFill="1" applyBorder="1" applyAlignment="1">
      <alignment horizontal="left" vertical="center" wrapText="1"/>
    </xf>
    <xf numFmtId="0" fontId="1" fillId="0" borderId="20" xfId="0" applyFont="1" applyBorder="1" applyAlignment="1">
      <alignment horizontal="center" vertical="center"/>
    </xf>
    <xf numFmtId="0" fontId="1" fillId="0" borderId="22" xfId="0" applyFont="1" applyBorder="1" applyAlignment="1">
      <alignment horizontal="center" vertical="center"/>
    </xf>
    <xf numFmtId="0" fontId="72" fillId="0" borderId="95" xfId="0" applyFont="1" applyBorder="1" applyAlignment="1">
      <alignment horizontal="center" vertical="center"/>
    </xf>
    <xf numFmtId="0" fontId="24" fillId="0" borderId="1" xfId="0" applyFont="1" applyBorder="1" applyAlignment="1">
      <alignment horizontal="center" vertical="center"/>
    </xf>
    <xf numFmtId="0" fontId="17" fillId="0" borderId="1" xfId="0" applyFont="1" applyBorder="1" applyAlignment="1">
      <alignment horizontal="center" vertical="center"/>
    </xf>
    <xf numFmtId="0" fontId="24" fillId="0" borderId="2" xfId="0" applyFont="1" applyBorder="1" applyAlignment="1">
      <alignment horizontal="center" vertical="center"/>
    </xf>
    <xf numFmtId="0" fontId="17" fillId="0" borderId="2" xfId="0" applyFont="1" applyBorder="1" applyAlignment="1">
      <alignment horizontal="center" vertical="center"/>
    </xf>
    <xf numFmtId="0" fontId="72" fillId="0" borderId="41" xfId="0" applyFont="1" applyBorder="1" applyAlignment="1">
      <alignment horizontal="center" vertical="center"/>
    </xf>
    <xf numFmtId="0" fontId="4" fillId="0" borderId="132" xfId="0" applyFont="1" applyBorder="1" applyAlignment="1">
      <alignment horizontal="center" vertical="center" wrapText="1"/>
    </xf>
    <xf numFmtId="0" fontId="4" fillId="0" borderId="116" xfId="0" applyFont="1" applyBorder="1" applyAlignment="1">
      <alignment horizontal="center" vertical="center" wrapText="1"/>
    </xf>
    <xf numFmtId="0" fontId="6" fillId="10" borderId="7" xfId="0" applyFont="1" applyFill="1" applyBorder="1" applyAlignment="1">
      <alignment horizontal="left" vertical="center"/>
    </xf>
    <xf numFmtId="0" fontId="61" fillId="24" borderId="68" xfId="0" applyFont="1" applyFill="1" applyBorder="1" applyAlignment="1" applyProtection="1">
      <alignment horizontal="center" vertical="center" wrapText="1"/>
      <protection hidden="1"/>
    </xf>
    <xf numFmtId="0" fontId="61" fillId="24" borderId="41" xfId="0" applyFont="1" applyFill="1" applyBorder="1" applyAlignment="1" applyProtection="1">
      <alignment horizontal="center" vertical="center" wrapText="1"/>
      <protection hidden="1"/>
    </xf>
    <xf numFmtId="0" fontId="61" fillId="24" borderId="42" xfId="0" applyFont="1" applyFill="1" applyBorder="1" applyAlignment="1" applyProtection="1">
      <alignment horizontal="center" vertical="center" wrapText="1"/>
      <protection hidden="1"/>
    </xf>
    <xf numFmtId="0" fontId="61" fillId="24" borderId="6" xfId="0" applyFont="1" applyFill="1" applyBorder="1" applyAlignment="1" applyProtection="1">
      <alignment horizontal="center" vertical="center" wrapText="1"/>
      <protection hidden="1"/>
    </xf>
    <xf numFmtId="0" fontId="62" fillId="24" borderId="97" xfId="0" applyFont="1" applyFill="1" applyBorder="1" applyAlignment="1" applyProtection="1">
      <alignment horizontal="center" vertical="center" wrapText="1"/>
      <protection hidden="1"/>
    </xf>
    <xf numFmtId="0" fontId="61" fillId="24" borderId="15" xfId="0" applyFont="1" applyFill="1" applyBorder="1" applyAlignment="1" applyProtection="1">
      <alignment horizontal="center" vertical="center" wrapText="1"/>
      <protection hidden="1"/>
    </xf>
    <xf numFmtId="0" fontId="82" fillId="23" borderId="96" xfId="0" quotePrefix="1" applyFont="1" applyFill="1" applyBorder="1" applyAlignment="1">
      <alignment horizontal="center" vertical="center"/>
    </xf>
    <xf numFmtId="0" fontId="6" fillId="10" borderId="0" xfId="0" applyFont="1" applyFill="1" applyAlignment="1">
      <alignment vertical="top" wrapText="1"/>
    </xf>
    <xf numFmtId="0" fontId="0" fillId="0" borderId="7" xfId="0" applyBorder="1" applyAlignment="1">
      <alignment horizontal="left" vertical="top"/>
    </xf>
    <xf numFmtId="0" fontId="4" fillId="0" borderId="7" xfId="0" applyFont="1" applyBorder="1" applyAlignment="1">
      <alignment horizontal="left" vertical="top"/>
    </xf>
    <xf numFmtId="0" fontId="24" fillId="0" borderId="0" xfId="0" applyFont="1" applyAlignment="1" applyProtection="1">
      <alignment horizontal="center" vertical="center"/>
      <protection hidden="1"/>
    </xf>
    <xf numFmtId="0" fontId="24" fillId="0" borderId="0" xfId="0" applyFont="1" applyAlignment="1" applyProtection="1">
      <alignment vertical="center"/>
      <protection hidden="1"/>
    </xf>
    <xf numFmtId="0" fontId="1" fillId="0" borderId="9" xfId="0" applyFont="1" applyBorder="1" applyAlignment="1">
      <alignment horizontal="left" vertical="top"/>
    </xf>
    <xf numFmtId="2" fontId="9" fillId="0" borderId="0" xfId="0" applyNumberFormat="1" applyFont="1" applyAlignment="1" applyProtection="1">
      <alignment horizontal="center" vertical="center" shrinkToFit="1"/>
      <protection hidden="1"/>
    </xf>
    <xf numFmtId="0" fontId="8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1" fillId="0" borderId="154" xfId="0" applyFont="1" applyBorder="1" applyAlignment="1">
      <alignment horizontal="left" vertical="top"/>
    </xf>
    <xf numFmtId="0" fontId="4" fillId="0" borderId="104" xfId="0" applyFont="1" applyBorder="1" applyAlignment="1">
      <alignment horizontal="left" vertical="top"/>
    </xf>
    <xf numFmtId="0" fontId="0" fillId="0" borderId="104" xfId="0" applyBorder="1" applyAlignment="1">
      <alignment horizontal="left" vertical="top"/>
    </xf>
    <xf numFmtId="0" fontId="1" fillId="0" borderId="155" xfId="0" applyFont="1" applyBorder="1" applyAlignment="1">
      <alignment horizontal="left" vertical="top"/>
    </xf>
    <xf numFmtId="0" fontId="4" fillId="0" borderId="11" xfId="0" applyFont="1" applyBorder="1" applyAlignment="1">
      <alignment horizontal="left" vertical="top"/>
    </xf>
    <xf numFmtId="0" fontId="0" fillId="0" borderId="11" xfId="0" applyBorder="1" applyAlignment="1">
      <alignment horizontal="left" vertical="top"/>
    </xf>
    <xf numFmtId="0" fontId="48" fillId="0" borderId="1" xfId="0" applyFont="1" applyBorder="1" applyAlignment="1">
      <alignment horizontal="center" vertical="center"/>
    </xf>
    <xf numFmtId="0" fontId="89" fillId="0" borderId="0" xfId="0" applyFont="1" applyAlignment="1">
      <alignment vertical="center" wrapText="1"/>
    </xf>
    <xf numFmtId="0" fontId="90" fillId="0" borderId="0" xfId="0" applyFont="1" applyAlignment="1" applyProtection="1">
      <alignment horizontal="left" vertical="top"/>
      <protection locked="0"/>
    </xf>
    <xf numFmtId="0" fontId="93" fillId="0" borderId="0" xfId="0" applyFont="1" applyAlignment="1" applyProtection="1">
      <alignment vertical="center"/>
      <protection locked="0"/>
    </xf>
    <xf numFmtId="0" fontId="92" fillId="0" borderId="0" xfId="0" applyFont="1" applyAlignment="1" applyProtection="1">
      <alignment horizontal="right" vertical="center"/>
      <protection locked="0"/>
    </xf>
    <xf numFmtId="0" fontId="91" fillId="0" borderId="0" xfId="0" applyFont="1" applyAlignment="1" applyProtection="1">
      <alignment vertical="center"/>
      <protection locked="0"/>
    </xf>
    <xf numFmtId="0" fontId="93" fillId="0" borderId="0" xfId="0" applyFont="1" applyAlignment="1" applyProtection="1">
      <alignment horizontal="right" vertical="center"/>
      <protection locked="0"/>
    </xf>
    <xf numFmtId="14" fontId="92" fillId="0" borderId="0" xfId="0" applyNumberFormat="1" applyFont="1" applyAlignment="1" applyProtection="1">
      <alignment horizontal="center" vertical="center" wrapText="1"/>
      <protection locked="0"/>
    </xf>
    <xf numFmtId="0" fontId="0" fillId="0" borderId="0" xfId="0" applyAlignment="1" applyProtection="1">
      <alignment horizontal="left" vertical="top"/>
      <protection locked="0"/>
    </xf>
    <xf numFmtId="0" fontId="95" fillId="0" borderId="0" xfId="0" applyFont="1" applyAlignment="1" applyProtection="1">
      <alignment vertical="center" wrapText="1"/>
      <protection locked="0"/>
    </xf>
    <xf numFmtId="0" fontId="92" fillId="0" borderId="0" xfId="0" applyFont="1" applyAlignment="1" applyProtection="1">
      <alignment vertical="center" wrapText="1"/>
      <protection locked="0"/>
    </xf>
    <xf numFmtId="0" fontId="92" fillId="0" borderId="0" xfId="0" applyFont="1" applyAlignment="1" applyProtection="1">
      <alignment horizontal="center" vertical="center" wrapText="1"/>
      <protection locked="0"/>
    </xf>
    <xf numFmtId="0" fontId="92" fillId="0" borderId="0" xfId="0" applyFont="1" applyAlignment="1" applyProtection="1">
      <alignment vertical="center"/>
      <protection locked="0"/>
    </xf>
    <xf numFmtId="0" fontId="92" fillId="27" borderId="0" xfId="0" applyFont="1" applyFill="1" applyAlignment="1" applyProtection="1">
      <alignment vertical="center" wrapText="1"/>
      <protection locked="0"/>
    </xf>
    <xf numFmtId="0" fontId="92" fillId="0" borderId="0" xfId="0" applyFont="1" applyAlignment="1" applyProtection="1">
      <alignment horizontal="left" vertical="center"/>
      <protection locked="0"/>
    </xf>
    <xf numFmtId="0" fontId="13" fillId="0" borderId="0" xfId="0" applyFont="1" applyAlignment="1">
      <alignment vertical="top" wrapText="1"/>
    </xf>
    <xf numFmtId="0" fontId="83" fillId="0" borderId="0" xfId="0" applyFont="1" applyAlignment="1" applyProtection="1">
      <alignment horizontal="center" vertical="top"/>
      <protection locked="0"/>
    </xf>
    <xf numFmtId="0" fontId="4" fillId="0" borderId="7" xfId="0" applyFont="1" applyBorder="1" applyAlignment="1" applyProtection="1">
      <alignment horizontal="center" vertical="center"/>
      <protection locked="0"/>
    </xf>
    <xf numFmtId="0" fontId="4" fillId="0" borderId="11" xfId="0" applyFont="1" applyBorder="1" applyAlignment="1">
      <alignment horizontal="center" vertical="center"/>
    </xf>
    <xf numFmtId="0" fontId="91" fillId="0" borderId="7" xfId="0" applyFont="1" applyBorder="1" applyAlignment="1" applyProtection="1">
      <alignment horizontal="center" vertical="center" wrapText="1"/>
      <protection locked="0"/>
    </xf>
    <xf numFmtId="0" fontId="91" fillId="0" borderId="75" xfId="0" applyFont="1" applyBorder="1" applyAlignment="1" applyProtection="1">
      <alignment horizontal="center" vertical="center" wrapText="1"/>
      <protection locked="0"/>
    </xf>
    <xf numFmtId="2" fontId="0" fillId="0" borderId="0" xfId="0" applyNumberFormat="1" applyAlignment="1">
      <alignment horizontal="left" vertical="top"/>
    </xf>
    <xf numFmtId="0" fontId="96" fillId="0" borderId="0" xfId="0" applyFont="1" applyAlignment="1">
      <alignment horizontal="left" vertical="top"/>
    </xf>
    <xf numFmtId="0" fontId="1" fillId="0" borderId="0" xfId="0" applyFont="1" applyAlignment="1">
      <alignment horizontal="right" vertical="top"/>
    </xf>
    <xf numFmtId="0" fontId="91" fillId="0" borderId="104" xfId="0" applyFont="1" applyBorder="1" applyAlignment="1" applyProtection="1">
      <alignment horizontal="center" vertical="center" wrapText="1"/>
      <protection locked="0"/>
    </xf>
    <xf numFmtId="2" fontId="4" fillId="0" borderId="3" xfId="0" applyNumberFormat="1" applyFont="1" applyBorder="1" applyAlignment="1">
      <alignment vertical="center" wrapText="1"/>
    </xf>
    <xf numFmtId="2" fontId="17" fillId="3" borderId="42" xfId="0" applyNumberFormat="1" applyFont="1" applyFill="1" applyBorder="1" applyAlignment="1">
      <alignment horizontal="center" vertical="center" wrapText="1"/>
    </xf>
    <xf numFmtId="1" fontId="74" fillId="4" borderId="66" xfId="0" applyNumberFormat="1" applyFont="1" applyFill="1" applyBorder="1" applyAlignment="1" applyProtection="1">
      <alignment horizontal="center" vertical="center"/>
      <protection locked="0"/>
    </xf>
    <xf numFmtId="0" fontId="51" fillId="28" borderId="115" xfId="0" applyFont="1" applyFill="1" applyBorder="1" applyAlignment="1" applyProtection="1">
      <alignment horizontal="center" vertical="center" wrapText="1"/>
      <protection locked="0"/>
    </xf>
    <xf numFmtId="0" fontId="51" fillId="28" borderId="115" xfId="0" applyFont="1" applyFill="1" applyBorder="1" applyAlignment="1">
      <alignment horizontal="center" vertical="center" wrapText="1"/>
    </xf>
    <xf numFmtId="0" fontId="97" fillId="26" borderId="14" xfId="0" applyFont="1" applyFill="1" applyBorder="1" applyAlignment="1">
      <alignment horizontal="center" wrapText="1"/>
    </xf>
    <xf numFmtId="0" fontId="99" fillId="0" borderId="13" xfId="0" applyFont="1" applyBorder="1" applyAlignment="1">
      <alignment horizontal="center" vertical="center" wrapText="1"/>
    </xf>
    <xf numFmtId="2" fontId="17" fillId="3" borderId="43" xfId="0" applyNumberFormat="1" applyFont="1" applyFill="1" applyBorder="1" applyAlignment="1">
      <alignment horizontal="right" vertical="center" wrapText="1"/>
    </xf>
    <xf numFmtId="0" fontId="98" fillId="0" borderId="114" xfId="0" applyFont="1" applyBorder="1" applyAlignment="1">
      <alignment horizontal="center" vertical="center" wrapText="1"/>
    </xf>
    <xf numFmtId="2" fontId="23" fillId="0" borderId="13" xfId="0" applyNumberFormat="1" applyFont="1" applyBorder="1" applyAlignment="1">
      <alignment horizontal="center" vertical="center" shrinkToFit="1"/>
    </xf>
    <xf numFmtId="0" fontId="83" fillId="0" borderId="149" xfId="0" applyFont="1" applyBorder="1" applyAlignment="1">
      <alignment horizontal="left" vertical="top"/>
    </xf>
    <xf numFmtId="0" fontId="83" fillId="0" borderId="120" xfId="0" applyFont="1" applyBorder="1" applyAlignment="1">
      <alignment horizontal="left" vertical="top"/>
    </xf>
    <xf numFmtId="14" fontId="6" fillId="4" borderId="37" xfId="0" applyNumberFormat="1" applyFont="1" applyFill="1" applyBorder="1" applyAlignment="1" applyProtection="1">
      <alignment horizontal="center" vertical="center"/>
      <protection locked="0"/>
    </xf>
    <xf numFmtId="0" fontId="6" fillId="4" borderId="37" xfId="0" applyFont="1" applyFill="1" applyBorder="1" applyAlignment="1" applyProtection="1">
      <alignment horizontal="center" vertical="center"/>
      <protection locked="0"/>
    </xf>
    <xf numFmtId="0" fontId="63" fillId="4" borderId="37" xfId="1" applyFill="1" applyBorder="1" applyAlignment="1" applyProtection="1">
      <alignment horizontal="center" vertical="center"/>
      <protection locked="0"/>
    </xf>
    <xf numFmtId="0" fontId="83" fillId="0" borderId="80" xfId="0" applyFont="1" applyBorder="1" applyAlignment="1">
      <alignment horizontal="left" vertical="top"/>
    </xf>
    <xf numFmtId="14" fontId="6" fillId="4" borderId="89" xfId="0" applyNumberFormat="1" applyFont="1" applyFill="1" applyBorder="1" applyAlignment="1" applyProtection="1">
      <alignment horizontal="center" vertical="center"/>
      <protection locked="0"/>
    </xf>
    <xf numFmtId="0" fontId="83" fillId="0" borderId="150" xfId="0" applyFont="1" applyBorder="1" applyAlignment="1">
      <alignment horizontal="left" vertical="center"/>
    </xf>
    <xf numFmtId="0" fontId="48" fillId="0" borderId="0" xfId="0" applyFont="1" applyAlignment="1" applyProtection="1">
      <alignment horizontal="left" vertical="top"/>
      <protection hidden="1"/>
    </xf>
    <xf numFmtId="14" fontId="84" fillId="27" borderId="0" xfId="0" applyNumberFormat="1" applyFont="1" applyFill="1" applyAlignment="1" applyProtection="1">
      <alignment horizontal="center" vertical="center" wrapText="1"/>
      <protection locked="0"/>
    </xf>
    <xf numFmtId="0" fontId="103" fillId="0" borderId="7" xfId="0" applyFont="1" applyBorder="1" applyAlignment="1">
      <alignment horizontal="center" vertical="center"/>
    </xf>
    <xf numFmtId="0" fontId="26" fillId="0" borderId="7" xfId="0" applyFont="1" applyBorder="1" applyAlignment="1">
      <alignment horizontal="center" vertical="center"/>
    </xf>
    <xf numFmtId="0" fontId="58" fillId="0" borderId="1" xfId="0" applyFont="1" applyBorder="1" applyAlignment="1">
      <alignment horizontal="center" vertical="center"/>
    </xf>
    <xf numFmtId="0" fontId="92" fillId="0" borderId="120" xfId="0" applyFont="1" applyBorder="1" applyAlignment="1">
      <alignment horizontal="left" vertical="top"/>
    </xf>
    <xf numFmtId="0" fontId="38" fillId="0" borderId="20" xfId="0" applyFont="1" applyBorder="1" applyAlignment="1" applyProtection="1">
      <alignment horizontal="center" vertical="center"/>
      <protection hidden="1"/>
    </xf>
    <xf numFmtId="0" fontId="6" fillId="10" borderId="11" xfId="0" applyFont="1" applyFill="1" applyBorder="1" applyAlignment="1">
      <alignment horizontal="left" vertical="center"/>
    </xf>
    <xf numFmtId="0" fontId="6" fillId="10" borderId="153" xfId="0" applyFont="1" applyFill="1" applyBorder="1" applyAlignment="1">
      <alignment horizontal="left" vertical="center"/>
    </xf>
    <xf numFmtId="0" fontId="4" fillId="0" borderId="93" xfId="0" applyFont="1" applyBorder="1" applyAlignment="1">
      <alignment vertical="center"/>
    </xf>
    <xf numFmtId="0" fontId="91" fillId="27" borderId="1" xfId="0" applyFont="1" applyFill="1" applyBorder="1" applyAlignment="1">
      <alignment horizontal="center" vertical="center" wrapText="1"/>
    </xf>
    <xf numFmtId="0" fontId="92" fillId="0" borderId="0" xfId="0" applyFont="1" applyAlignment="1">
      <alignment vertical="center" wrapText="1"/>
    </xf>
    <xf numFmtId="14" fontId="92" fillId="0" borderId="0" xfId="0" applyNumberFormat="1" applyFont="1" applyAlignment="1">
      <alignment horizontal="center" vertical="center" wrapText="1"/>
    </xf>
    <xf numFmtId="0" fontId="4" fillId="4" borderId="147" xfId="0" applyFont="1" applyFill="1" applyBorder="1" applyAlignment="1" applyProtection="1">
      <alignment horizontal="center" vertical="center"/>
      <protection locked="0"/>
    </xf>
    <xf numFmtId="0" fontId="0" fillId="10" borderId="104" xfId="0" applyFill="1" applyBorder="1" applyAlignment="1">
      <alignment horizontal="left" vertical="top"/>
    </xf>
    <xf numFmtId="0" fontId="13" fillId="10" borderId="0" xfId="0" applyFont="1" applyFill="1" applyAlignment="1">
      <alignment horizontal="left" vertical="top"/>
    </xf>
    <xf numFmtId="0" fontId="12" fillId="10" borderId="7" xfId="0" applyFont="1" applyFill="1" applyBorder="1" applyAlignment="1">
      <alignment horizontal="left" vertical="center"/>
    </xf>
    <xf numFmtId="0" fontId="12" fillId="10" borderId="11" xfId="0" applyFont="1" applyFill="1" applyBorder="1" applyAlignment="1">
      <alignment horizontal="left" vertical="center"/>
    </xf>
    <xf numFmtId="0" fontId="13" fillId="10" borderId="104" xfId="0" applyFont="1" applyFill="1" applyBorder="1" applyAlignment="1">
      <alignment horizontal="left" vertical="top"/>
    </xf>
    <xf numFmtId="0" fontId="12" fillId="10" borderId="153" xfId="0" applyFont="1" applyFill="1" applyBorder="1" applyAlignment="1">
      <alignment horizontal="left" vertical="center"/>
    </xf>
    <xf numFmtId="0" fontId="84" fillId="0" borderId="0" xfId="0" applyFont="1" applyAlignment="1" applyProtection="1">
      <alignment horizontal="right" vertical="center" wrapText="1"/>
      <protection locked="0"/>
    </xf>
    <xf numFmtId="0" fontId="1" fillId="0" borderId="0" xfId="0" applyFont="1" applyAlignment="1" applyProtection="1">
      <alignment horizontal="right" vertical="top"/>
      <protection locked="0"/>
    </xf>
    <xf numFmtId="1" fontId="11" fillId="0" borderId="11" xfId="0" applyNumberFormat="1" applyFont="1" applyBorder="1" applyAlignment="1">
      <alignment horizontal="center" vertical="center"/>
    </xf>
    <xf numFmtId="1" fontId="11" fillId="0" borderId="160" xfId="0" applyNumberFormat="1" applyFont="1" applyBorder="1" applyAlignment="1">
      <alignment horizontal="center" vertical="center"/>
    </xf>
    <xf numFmtId="1" fontId="11" fillId="0" borderId="104" xfId="0" applyNumberFormat="1" applyFont="1" applyBorder="1" applyAlignment="1">
      <alignment horizontal="center" vertical="center"/>
    </xf>
    <xf numFmtId="2" fontId="11" fillId="0" borderId="11" xfId="0" applyNumberFormat="1" applyFont="1" applyBorder="1" applyAlignment="1">
      <alignment horizontal="center" vertical="center"/>
    </xf>
    <xf numFmtId="2" fontId="4" fillId="0" borderId="156" xfId="0" applyNumberFormat="1" applyFont="1" applyBorder="1" applyAlignment="1">
      <alignment horizontal="center" vertical="center"/>
    </xf>
    <xf numFmtId="1" fontId="11" fillId="0" borderId="157" xfId="0" applyNumberFormat="1" applyFont="1" applyBorder="1" applyAlignment="1">
      <alignment horizontal="center" vertical="center"/>
    </xf>
    <xf numFmtId="1" fontId="11" fillId="0" borderId="157" xfId="0" applyNumberFormat="1" applyFont="1" applyBorder="1" applyAlignment="1">
      <alignment vertical="top"/>
    </xf>
    <xf numFmtId="1" fontId="11" fillId="0" borderId="104" xfId="0" applyNumberFormat="1" applyFont="1" applyBorder="1" applyAlignment="1">
      <alignment horizontal="center" vertical="top"/>
    </xf>
    <xf numFmtId="2" fontId="11" fillId="0" borderId="11" xfId="0" applyNumberFormat="1" applyFont="1" applyBorder="1" applyAlignment="1">
      <alignment horizontal="center" vertical="top"/>
    </xf>
    <xf numFmtId="2" fontId="4" fillId="0" borderId="156" xfId="0" applyNumberFormat="1" applyFont="1" applyBorder="1" applyAlignment="1">
      <alignment horizontal="center" vertical="top"/>
    </xf>
    <xf numFmtId="2" fontId="20" fillId="0" borderId="2" xfId="0" applyNumberFormat="1" applyFont="1" applyBorder="1" applyAlignment="1">
      <alignment horizontal="center" vertical="center" wrapText="1"/>
    </xf>
    <xf numFmtId="2" fontId="40" fillId="0" borderId="16" xfId="0" applyNumberFormat="1" applyFont="1" applyBorder="1" applyAlignment="1">
      <alignment vertical="center" wrapText="1"/>
    </xf>
    <xf numFmtId="2" fontId="9" fillId="0" borderId="18" xfId="0" applyNumberFormat="1" applyFont="1" applyBorder="1" applyAlignment="1">
      <alignment horizontal="center" vertical="center" wrapText="1" shrinkToFit="1"/>
    </xf>
    <xf numFmtId="2" fontId="34" fillId="0" borderId="6" xfId="0" applyNumberFormat="1" applyFont="1" applyBorder="1" applyAlignment="1">
      <alignment vertical="center" textRotation="90" wrapText="1"/>
    </xf>
    <xf numFmtId="0" fontId="83" fillId="0" borderId="50" xfId="0" applyFont="1" applyBorder="1" applyAlignment="1">
      <alignment horizontal="center" vertical="center"/>
    </xf>
    <xf numFmtId="2" fontId="9" fillId="0" borderId="6" xfId="0" applyNumberFormat="1" applyFont="1" applyBorder="1" applyAlignment="1">
      <alignment horizontal="center" vertical="center" wrapText="1" shrinkToFit="1"/>
    </xf>
    <xf numFmtId="0" fontId="83" fillId="0" borderId="51" xfId="0" applyFont="1" applyBorder="1" applyAlignment="1">
      <alignment horizontal="center" vertical="center"/>
    </xf>
    <xf numFmtId="2" fontId="9" fillId="0" borderId="55" xfId="0" applyNumberFormat="1" applyFont="1" applyBorder="1" applyAlignment="1">
      <alignment horizontal="center" vertical="center" shrinkToFit="1"/>
    </xf>
    <xf numFmtId="2" fontId="34" fillId="0" borderId="56" xfId="0" applyNumberFormat="1" applyFont="1" applyBorder="1" applyAlignment="1">
      <alignment vertical="center" textRotation="90" wrapText="1"/>
    </xf>
    <xf numFmtId="0" fontId="83" fillId="0" borderId="57" xfId="0" applyFont="1" applyBorder="1" applyAlignment="1">
      <alignment horizontal="center" vertical="center"/>
    </xf>
    <xf numFmtId="2" fontId="9" fillId="0" borderId="2" xfId="0" applyNumberFormat="1" applyFont="1" applyBorder="1" applyAlignment="1">
      <alignment horizontal="center" vertical="center" shrinkToFit="1"/>
    </xf>
    <xf numFmtId="0" fontId="83" fillId="0" borderId="52" xfId="0" applyFont="1" applyBorder="1" applyAlignment="1">
      <alignment horizontal="center" vertical="center"/>
    </xf>
    <xf numFmtId="2" fontId="9" fillId="0" borderId="62" xfId="0" applyNumberFormat="1" applyFont="1" applyBorder="1" applyAlignment="1">
      <alignment horizontal="center" vertical="center" shrinkToFit="1"/>
    </xf>
    <xf numFmtId="2" fontId="34" fillId="0" borderId="46" xfId="0" applyNumberFormat="1" applyFont="1" applyBorder="1" applyAlignment="1">
      <alignment vertical="center" textRotation="90" wrapText="1"/>
    </xf>
    <xf numFmtId="0" fontId="83" fillId="0" borderId="63" xfId="0" applyFont="1" applyBorder="1" applyAlignment="1">
      <alignment horizontal="center" vertical="center"/>
    </xf>
    <xf numFmtId="2" fontId="30" fillId="3" borderId="43" xfId="0" applyNumberFormat="1" applyFont="1" applyFill="1" applyBorder="1" applyAlignment="1">
      <alignment horizontal="center" vertical="center" shrinkToFit="1"/>
    </xf>
    <xf numFmtId="164" fontId="18" fillId="0" borderId="1" xfId="0" applyNumberFormat="1" applyFont="1" applyBorder="1" applyAlignment="1">
      <alignment horizontal="center" vertical="center" wrapText="1"/>
    </xf>
    <xf numFmtId="2" fontId="12" fillId="0" borderId="2" xfId="0" applyNumberFormat="1" applyFont="1" applyBorder="1" applyAlignment="1">
      <alignment horizontal="right" vertical="center" wrapText="1"/>
    </xf>
    <xf numFmtId="2" fontId="4" fillId="0" borderId="16" xfId="0" applyNumberFormat="1" applyFont="1" applyBorder="1" applyAlignment="1">
      <alignment vertical="center" wrapText="1"/>
    </xf>
    <xf numFmtId="2" fontId="47" fillId="0" borderId="1" xfId="0" applyNumberFormat="1" applyFont="1" applyBorder="1" applyAlignment="1">
      <alignment horizontal="center" vertical="center" wrapText="1" shrinkToFit="1"/>
    </xf>
    <xf numFmtId="2" fontId="34" fillId="0" borderId="18" xfId="0" applyNumberFormat="1" applyFont="1" applyBorder="1" applyAlignment="1">
      <alignment vertical="center" textRotation="90" wrapText="1"/>
    </xf>
    <xf numFmtId="0" fontId="83" fillId="0" borderId="135" xfId="0" applyFont="1" applyBorder="1" applyAlignment="1">
      <alignment horizontal="center" vertical="center"/>
    </xf>
    <xf numFmtId="2" fontId="34" fillId="0" borderId="69" xfId="0" applyNumberFormat="1" applyFont="1" applyBorder="1" applyAlignment="1">
      <alignment vertical="center" textRotation="90" wrapText="1"/>
    </xf>
    <xf numFmtId="2" fontId="9" fillId="0" borderId="73" xfId="0" applyNumberFormat="1" applyFont="1" applyBorder="1" applyAlignment="1">
      <alignment horizontal="center" vertical="center" shrinkToFit="1"/>
    </xf>
    <xf numFmtId="2" fontId="34" fillId="0" borderId="74" xfId="0" applyNumberFormat="1" applyFont="1" applyBorder="1" applyAlignment="1">
      <alignment vertical="center" textRotation="90" wrapText="1"/>
    </xf>
    <xf numFmtId="164" fontId="29" fillId="0" borderId="1" xfId="0" applyNumberFormat="1" applyFont="1" applyBorder="1" applyAlignment="1">
      <alignment horizontal="center" vertical="center" wrapText="1"/>
    </xf>
    <xf numFmtId="2" fontId="17" fillId="3" borderId="2" xfId="0" applyNumberFormat="1" applyFont="1" applyFill="1" applyBorder="1" applyAlignment="1">
      <alignment horizontal="center" vertical="center" wrapText="1"/>
    </xf>
    <xf numFmtId="2" fontId="2" fillId="3" borderId="22" xfId="0" applyNumberFormat="1" applyFont="1" applyFill="1" applyBorder="1" applyAlignment="1">
      <alignment horizontal="right" vertical="center" wrapText="1"/>
    </xf>
    <xf numFmtId="2" fontId="2" fillId="3" borderId="158" xfId="0" applyNumberFormat="1" applyFont="1" applyFill="1" applyBorder="1" applyAlignment="1">
      <alignment horizontal="right" vertical="center" wrapText="1"/>
    </xf>
    <xf numFmtId="2" fontId="47" fillId="0" borderId="18" xfId="0" applyNumberFormat="1" applyFont="1" applyBorder="1" applyAlignment="1">
      <alignment horizontal="center" vertical="center" wrapText="1" shrinkToFit="1"/>
    </xf>
    <xf numFmtId="2" fontId="30" fillId="3" borderId="1" xfId="0" applyNumberFormat="1" applyFont="1" applyFill="1" applyBorder="1" applyAlignment="1">
      <alignment horizontal="center" vertical="center" shrinkToFit="1"/>
    </xf>
    <xf numFmtId="164" fontId="28" fillId="0" borderId="1" xfId="0" applyNumberFormat="1" applyFont="1" applyBorder="1" applyAlignment="1">
      <alignment horizontal="center" vertical="center" wrapText="1"/>
    </xf>
    <xf numFmtId="0" fontId="4" fillId="0" borderId="145" xfId="0" applyFont="1" applyBorder="1" applyAlignment="1">
      <alignment horizontal="center" vertical="center"/>
    </xf>
    <xf numFmtId="164" fontId="11" fillId="0" borderId="149" xfId="0" applyNumberFormat="1" applyFont="1" applyBorder="1" applyAlignment="1">
      <alignment horizontal="center" vertical="center"/>
    </xf>
    <xf numFmtId="164" fontId="11" fillId="0" borderId="146" xfId="0" applyNumberFormat="1" applyFont="1" applyBorder="1" applyAlignment="1">
      <alignment horizontal="center" vertical="center"/>
    </xf>
    <xf numFmtId="164" fontId="4" fillId="0" borderId="147" xfId="0" applyNumberFormat="1" applyFont="1" applyBorder="1" applyAlignment="1">
      <alignment horizontal="center" vertical="center"/>
    </xf>
    <xf numFmtId="164" fontId="11" fillId="0" borderId="148" xfId="0" applyNumberFormat="1" applyFont="1" applyBorder="1" applyAlignment="1">
      <alignment horizontal="center" vertical="center"/>
    </xf>
    <xf numFmtId="164" fontId="4" fillId="0" borderId="151" xfId="0" applyNumberFormat="1" applyFont="1" applyBorder="1" applyAlignment="1">
      <alignment horizontal="center" vertical="center"/>
    </xf>
    <xf numFmtId="0" fontId="4" fillId="0" borderId="103" xfId="0" applyFont="1" applyBorder="1" applyAlignment="1">
      <alignment horizontal="center" vertical="center"/>
    </xf>
    <xf numFmtId="164" fontId="11" fillId="0" borderId="120" xfId="0" applyNumberFormat="1" applyFont="1" applyBorder="1" applyAlignment="1">
      <alignment horizontal="center" vertical="center"/>
    </xf>
    <xf numFmtId="164" fontId="11" fillId="0" borderId="7" xfId="0" applyNumberFormat="1" applyFont="1" applyBorder="1" applyAlignment="1">
      <alignment horizontal="center" vertical="center"/>
    </xf>
    <xf numFmtId="164" fontId="4" fillId="0" borderId="37" xfId="0" applyNumberFormat="1" applyFont="1" applyBorder="1" applyAlignment="1">
      <alignment horizontal="center" vertical="center"/>
    </xf>
    <xf numFmtId="164" fontId="11" fillId="0" borderId="104" xfId="0" applyNumberFormat="1" applyFont="1" applyBorder="1" applyAlignment="1">
      <alignment horizontal="center" vertical="center"/>
    </xf>
    <xf numFmtId="164" fontId="4" fillId="0" borderId="11" xfId="0" applyNumberFormat="1" applyFont="1" applyBorder="1" applyAlignment="1">
      <alignment horizontal="center" vertical="center"/>
    </xf>
    <xf numFmtId="0" fontId="4" fillId="0" borderId="79" xfId="0" applyFont="1" applyBorder="1" applyAlignment="1">
      <alignment horizontal="center" vertical="center"/>
    </xf>
    <xf numFmtId="0" fontId="4" fillId="0" borderId="76" xfId="0" applyFont="1" applyBorder="1" applyAlignment="1">
      <alignment horizontal="center" vertical="center"/>
    </xf>
    <xf numFmtId="164" fontId="11" fillId="0" borderId="150" xfId="0" applyNumberFormat="1" applyFont="1" applyBorder="1" applyAlignment="1">
      <alignment horizontal="center" vertical="center"/>
    </xf>
    <xf numFmtId="164" fontId="11" fillId="0" borderId="32" xfId="0" applyNumberFormat="1" applyFont="1" applyBorder="1" applyAlignment="1">
      <alignment horizontal="center" vertical="center"/>
    </xf>
    <xf numFmtId="164" fontId="4" fillId="0" borderId="35" xfId="0" applyNumberFormat="1" applyFont="1" applyBorder="1" applyAlignment="1">
      <alignment horizontal="center" vertical="center"/>
    </xf>
    <xf numFmtId="164" fontId="11" fillId="0" borderId="28" xfId="0" applyNumberFormat="1" applyFont="1" applyBorder="1" applyAlignment="1">
      <alignment horizontal="center" vertical="center"/>
    </xf>
    <xf numFmtId="164" fontId="4" fillId="0" borderId="152" xfId="0" applyNumberFormat="1" applyFont="1" applyBorder="1" applyAlignment="1">
      <alignment horizontal="center" vertical="center"/>
    </xf>
    <xf numFmtId="0" fontId="1" fillId="0" borderId="143" xfId="0" applyFont="1" applyBorder="1" applyAlignment="1">
      <alignment horizontal="center" vertical="center"/>
    </xf>
    <xf numFmtId="164" fontId="17" fillId="0" borderId="143" xfId="0" applyNumberFormat="1" applyFont="1" applyBorder="1" applyAlignment="1">
      <alignment horizontal="center" vertical="center"/>
    </xf>
    <xf numFmtId="164" fontId="17" fillId="0" borderId="76" xfId="0" applyNumberFormat="1" applyFont="1" applyBorder="1" applyAlignment="1">
      <alignment horizontal="center" vertical="center"/>
    </xf>
    <xf numFmtId="164" fontId="6" fillId="8" borderId="102" xfId="0" applyNumberFormat="1" applyFont="1" applyFill="1" applyBorder="1" applyAlignment="1">
      <alignment horizontal="center" vertical="center"/>
    </xf>
    <xf numFmtId="164" fontId="17" fillId="0" borderId="101" xfId="0" applyNumberFormat="1" applyFont="1" applyBorder="1" applyAlignment="1">
      <alignment horizontal="center" vertical="center"/>
    </xf>
    <xf numFmtId="0" fontId="4" fillId="0" borderId="77" xfId="0" applyFont="1" applyBorder="1" applyAlignment="1">
      <alignment vertical="center"/>
    </xf>
    <xf numFmtId="164" fontId="4" fillId="8" borderId="1" xfId="0" applyNumberFormat="1" applyFont="1" applyFill="1" applyBorder="1" applyAlignment="1">
      <alignment horizontal="center" vertical="center"/>
    </xf>
    <xf numFmtId="164" fontId="6" fillId="8" borderId="1" xfId="0" applyNumberFormat="1" applyFont="1" applyFill="1" applyBorder="1" applyAlignment="1">
      <alignment horizontal="center" vertical="center"/>
    </xf>
    <xf numFmtId="0" fontId="25" fillId="0" borderId="7" xfId="0" applyFont="1" applyBorder="1" applyAlignment="1">
      <alignment horizontal="center" vertical="center"/>
    </xf>
    <xf numFmtId="164" fontId="48" fillId="0" borderId="7" xfId="0" applyNumberFormat="1" applyFont="1" applyBorder="1" applyAlignment="1">
      <alignment horizontal="center" vertical="center"/>
    </xf>
    <xf numFmtId="164" fontId="17" fillId="0" borderId="0" xfId="0" applyNumberFormat="1" applyFont="1" applyAlignment="1">
      <alignment horizontal="left" vertical="top"/>
    </xf>
    <xf numFmtId="0" fontId="46" fillId="0" borderId="1" xfId="0" applyFont="1" applyBorder="1" applyAlignment="1">
      <alignment horizontal="center" vertical="center"/>
    </xf>
    <xf numFmtId="3" fontId="19" fillId="0" borderId="0" xfId="0" applyNumberFormat="1" applyFont="1" applyAlignment="1">
      <alignment horizontal="center" vertical="center"/>
    </xf>
    <xf numFmtId="1" fontId="18" fillId="0" borderId="78" xfId="0" applyNumberFormat="1" applyFont="1" applyBorder="1" applyAlignment="1">
      <alignment horizontal="center" vertical="center"/>
    </xf>
    <xf numFmtId="3" fontId="19" fillId="0" borderId="142" xfId="0" applyNumberFormat="1" applyFont="1" applyBorder="1" applyAlignment="1">
      <alignment horizontal="center" vertical="center"/>
    </xf>
    <xf numFmtId="1" fontId="18" fillId="0" borderId="90" xfId="0" applyNumberFormat="1" applyFont="1" applyBorder="1" applyAlignment="1">
      <alignment horizontal="center" vertical="center"/>
    </xf>
    <xf numFmtId="1" fontId="18" fillId="0" borderId="29" xfId="0" applyNumberFormat="1" applyFont="1" applyBorder="1" applyAlignment="1">
      <alignment horizontal="center" vertical="center"/>
    </xf>
    <xf numFmtId="1" fontId="18" fillId="0" borderId="91" xfId="0" applyNumberFormat="1" applyFont="1" applyBorder="1" applyAlignment="1">
      <alignment horizontal="center" vertical="center"/>
    </xf>
    <xf numFmtId="3" fontId="14" fillId="0" borderId="1" xfId="0" applyNumberFormat="1" applyFont="1" applyBorder="1" applyAlignment="1">
      <alignment horizontal="center" vertical="center"/>
    </xf>
    <xf numFmtId="3" fontId="57" fillId="0" borderId="3" xfId="0" applyNumberFormat="1" applyFont="1" applyBorder="1" applyAlignment="1">
      <alignment horizontal="center" vertical="center"/>
    </xf>
    <xf numFmtId="164" fontId="30" fillId="8" borderId="13" xfId="0" applyNumberFormat="1" applyFont="1" applyFill="1" applyBorder="1" applyAlignment="1">
      <alignment horizontal="center" vertical="center" shrinkToFit="1"/>
    </xf>
    <xf numFmtId="3" fontId="20" fillId="0" borderId="3" xfId="0" applyNumberFormat="1" applyFont="1" applyBorder="1" applyAlignment="1">
      <alignment horizontal="center" vertical="center"/>
    </xf>
    <xf numFmtId="164" fontId="12" fillId="8" borderId="13" xfId="0" applyNumberFormat="1" applyFont="1" applyFill="1" applyBorder="1" applyAlignment="1">
      <alignment horizontal="center" vertical="center"/>
    </xf>
    <xf numFmtId="3" fontId="57" fillId="0" borderId="8" xfId="0" applyNumberFormat="1" applyFont="1" applyBorder="1" applyAlignment="1">
      <alignment horizontal="center" vertical="center"/>
    </xf>
    <xf numFmtId="3" fontId="20" fillId="0" borderId="1" xfId="0" applyNumberFormat="1" applyFont="1" applyBorder="1" applyAlignment="1">
      <alignment horizontal="center" vertical="center"/>
    </xf>
    <xf numFmtId="3" fontId="19" fillId="0" borderId="107" xfId="0" applyNumberFormat="1" applyFont="1" applyBorder="1" applyAlignment="1">
      <alignment horizontal="center" vertical="center"/>
    </xf>
    <xf numFmtId="3" fontId="20" fillId="10" borderId="0" xfId="0" applyNumberFormat="1" applyFont="1" applyFill="1" applyAlignment="1">
      <alignment horizontal="center" vertical="center"/>
    </xf>
    <xf numFmtId="0" fontId="76" fillId="0" borderId="17" xfId="0" applyFont="1" applyBorder="1" applyAlignment="1">
      <alignment horizontal="center" vertical="center" wrapText="1"/>
    </xf>
    <xf numFmtId="0" fontId="76" fillId="0" borderId="20" xfId="0" applyFont="1" applyBorder="1" applyAlignment="1">
      <alignment horizontal="center" vertical="center" wrapText="1"/>
    </xf>
    <xf numFmtId="0" fontId="76" fillId="0" borderId="8" xfId="0" applyFont="1" applyBorder="1" applyAlignment="1">
      <alignment horizontal="center" vertical="center" wrapText="1"/>
    </xf>
    <xf numFmtId="0" fontId="76" fillId="0" borderId="6" xfId="0" applyFont="1" applyBorder="1" applyAlignment="1">
      <alignment horizontal="center" vertical="center" wrapText="1"/>
    </xf>
    <xf numFmtId="0" fontId="76" fillId="0" borderId="0" xfId="0" applyFont="1" applyAlignment="1">
      <alignment horizontal="center" vertical="center" wrapText="1"/>
    </xf>
    <xf numFmtId="0" fontId="76" fillId="0" borderId="15" xfId="0" applyFont="1" applyBorder="1" applyAlignment="1">
      <alignment horizontal="center" vertical="center" wrapText="1"/>
    </xf>
    <xf numFmtId="0" fontId="76" fillId="0" borderId="18" xfId="0" applyFont="1" applyBorder="1" applyAlignment="1">
      <alignment horizontal="center" vertical="center" wrapText="1"/>
    </xf>
    <xf numFmtId="0" fontId="76" fillId="0" borderId="22" xfId="0" applyFont="1" applyBorder="1" applyAlignment="1">
      <alignment horizontal="center" vertical="center" wrapText="1"/>
    </xf>
    <xf numFmtId="0" fontId="76" fillId="0" borderId="19" xfId="0" applyFont="1" applyBorder="1" applyAlignment="1">
      <alignment horizontal="center" vertical="center" wrapText="1"/>
    </xf>
    <xf numFmtId="0" fontId="38" fillId="10" borderId="0" xfId="0" applyFont="1" applyFill="1" applyAlignment="1">
      <alignment horizontal="center" vertical="center"/>
    </xf>
    <xf numFmtId="0" fontId="75" fillId="4" borderId="6" xfId="0" applyFont="1" applyFill="1" applyBorder="1" applyAlignment="1">
      <alignment horizontal="center" vertical="center" wrapText="1"/>
    </xf>
    <xf numFmtId="0" fontId="75" fillId="4" borderId="0" xfId="0" applyFont="1" applyFill="1" applyAlignment="1">
      <alignment horizontal="center" vertical="center" wrapText="1"/>
    </xf>
    <xf numFmtId="0" fontId="75" fillId="4" borderId="15" xfId="0" applyFont="1" applyFill="1" applyBorder="1" applyAlignment="1">
      <alignment horizontal="center" vertical="center" wrapText="1"/>
    </xf>
    <xf numFmtId="0" fontId="75" fillId="4" borderId="18" xfId="0" applyFont="1" applyFill="1" applyBorder="1" applyAlignment="1">
      <alignment horizontal="center" vertical="center" wrapText="1"/>
    </xf>
    <xf numFmtId="0" fontId="75" fillId="4" borderId="22" xfId="0" applyFont="1" applyFill="1" applyBorder="1" applyAlignment="1">
      <alignment horizontal="center" vertical="center" wrapText="1"/>
    </xf>
    <xf numFmtId="0" fontId="75" fillId="4" borderId="19" xfId="0" applyFont="1" applyFill="1" applyBorder="1" applyAlignment="1">
      <alignment horizontal="center" vertical="center" wrapText="1"/>
    </xf>
    <xf numFmtId="0" fontId="26" fillId="0" borderId="41" xfId="0" applyFont="1" applyBorder="1" applyAlignment="1">
      <alignment horizontal="center" vertical="center"/>
    </xf>
    <xf numFmtId="0" fontId="26" fillId="0" borderId="42" xfId="0" applyFont="1" applyBorder="1" applyAlignment="1">
      <alignment horizontal="center" vertical="center"/>
    </xf>
    <xf numFmtId="0" fontId="26" fillId="0" borderId="43" xfId="0" applyFont="1" applyBorder="1" applyAlignment="1">
      <alignment horizontal="center" vertical="center"/>
    </xf>
    <xf numFmtId="0" fontId="68" fillId="2" borderId="9" xfId="1" applyFont="1" applyFill="1" applyBorder="1" applyAlignment="1">
      <alignment horizontal="center" vertical="center" wrapText="1"/>
    </xf>
    <xf numFmtId="0" fontId="68" fillId="2" borderId="7" xfId="1" applyFont="1" applyFill="1" applyBorder="1" applyAlignment="1">
      <alignment horizontal="center" vertical="center" wrapText="1"/>
    </xf>
    <xf numFmtId="0" fontId="27" fillId="29" borderId="17" xfId="0" applyFont="1" applyFill="1" applyBorder="1" applyAlignment="1">
      <alignment horizontal="justify" vertical="center" wrapText="1"/>
    </xf>
    <xf numFmtId="0" fontId="27" fillId="29" borderId="20" xfId="0" applyFont="1" applyFill="1" applyBorder="1" applyAlignment="1">
      <alignment horizontal="justify" vertical="center" wrapText="1"/>
    </xf>
    <xf numFmtId="0" fontId="27" fillId="29" borderId="8" xfId="0" applyFont="1" applyFill="1" applyBorder="1" applyAlignment="1">
      <alignment horizontal="justify" vertical="center" wrapText="1"/>
    </xf>
    <xf numFmtId="0" fontId="27" fillId="29" borderId="6" xfId="0" applyFont="1" applyFill="1" applyBorder="1" applyAlignment="1">
      <alignment horizontal="justify" vertical="center" wrapText="1"/>
    </xf>
    <xf numFmtId="0" fontId="27" fillId="29" borderId="0" xfId="0" applyFont="1" applyFill="1" applyAlignment="1">
      <alignment horizontal="justify" vertical="center" wrapText="1"/>
    </xf>
    <xf numFmtId="0" fontId="27" fillId="29" borderId="15" xfId="0" applyFont="1" applyFill="1" applyBorder="1" applyAlignment="1">
      <alignment horizontal="justify" vertical="center" wrapText="1"/>
    </xf>
    <xf numFmtId="0" fontId="27" fillId="24" borderId="2" xfId="0" applyFont="1" applyFill="1" applyBorder="1" applyAlignment="1">
      <alignment horizontal="left" vertical="center" wrapText="1"/>
    </xf>
    <xf numFmtId="0" fontId="27" fillId="24" borderId="16" xfId="0" applyFont="1" applyFill="1" applyBorder="1" applyAlignment="1">
      <alignment horizontal="left" vertical="center" wrapText="1"/>
    </xf>
    <xf numFmtId="0" fontId="27" fillId="24" borderId="3" xfId="0" applyFont="1" applyFill="1" applyBorder="1" applyAlignment="1">
      <alignment horizontal="left" vertical="center" wrapText="1"/>
    </xf>
    <xf numFmtId="0" fontId="105" fillId="10" borderId="0" xfId="0" applyFont="1" applyFill="1" applyAlignment="1">
      <alignment horizontal="left" vertical="justify" wrapText="1"/>
    </xf>
    <xf numFmtId="0" fontId="106" fillId="30" borderId="2" xfId="0" applyFont="1" applyFill="1" applyBorder="1" applyAlignment="1">
      <alignment horizontal="left" vertical="center" wrapText="1"/>
    </xf>
    <xf numFmtId="0" fontId="106" fillId="30" borderId="16" xfId="0" applyFont="1" applyFill="1" applyBorder="1" applyAlignment="1">
      <alignment horizontal="left" vertical="center" wrapText="1"/>
    </xf>
    <xf numFmtId="0" fontId="106" fillId="30" borderId="3" xfId="0" applyFont="1" applyFill="1" applyBorder="1" applyAlignment="1">
      <alignment horizontal="left" vertical="center" wrapText="1"/>
    </xf>
    <xf numFmtId="0" fontId="92" fillId="27" borderId="0" xfId="0" applyFont="1" applyFill="1" applyAlignment="1" applyProtection="1">
      <alignment horizontal="left" vertical="center" wrapText="1"/>
      <protection locked="0"/>
    </xf>
    <xf numFmtId="14" fontId="92" fillId="27" borderId="0" xfId="0" applyNumberFormat="1" applyFont="1" applyFill="1" applyAlignment="1" applyProtection="1">
      <alignment horizontal="center" vertical="center" wrapText="1"/>
      <protection locked="0"/>
    </xf>
    <xf numFmtId="0" fontId="92" fillId="27" borderId="0" xfId="0" applyFont="1" applyFill="1" applyAlignment="1" applyProtection="1">
      <alignment horizontal="center" vertical="center" wrapText="1"/>
      <protection locked="0"/>
    </xf>
    <xf numFmtId="0" fontId="84" fillId="0" borderId="0" xfId="0" applyFont="1" applyAlignment="1" applyProtection="1">
      <alignment horizontal="center" vertical="center" wrapText="1"/>
      <protection locked="0"/>
    </xf>
    <xf numFmtId="0" fontId="93" fillId="0" borderId="0" xfId="0" applyFont="1" applyAlignment="1" applyProtection="1">
      <alignment horizontal="right" vertical="center"/>
      <protection locked="0"/>
    </xf>
    <xf numFmtId="0" fontId="91" fillId="0" borderId="11" xfId="0" applyFont="1" applyBorder="1" applyAlignment="1" applyProtection="1">
      <alignment horizontal="center" vertical="center"/>
      <protection hidden="1"/>
    </xf>
    <xf numFmtId="0" fontId="91" fillId="0" borderId="104" xfId="0" applyFont="1" applyBorder="1" applyAlignment="1" applyProtection="1">
      <alignment horizontal="center" vertical="center"/>
      <protection hidden="1"/>
    </xf>
    <xf numFmtId="0" fontId="84" fillId="0" borderId="0" xfId="0" applyFont="1" applyAlignment="1" applyProtection="1">
      <alignment horizontal="right" vertical="center"/>
      <protection locked="0"/>
    </xf>
    <xf numFmtId="0" fontId="91" fillId="0" borderId="0" xfId="0" applyFont="1" applyAlignment="1" applyProtection="1">
      <alignment horizontal="center" vertical="center"/>
      <protection locked="0"/>
    </xf>
    <xf numFmtId="0" fontId="83" fillId="0" borderId="0" xfId="0" applyFont="1" applyAlignment="1">
      <alignment horizontal="center" vertical="center"/>
    </xf>
    <xf numFmtId="0" fontId="93" fillId="0" borderId="0" xfId="0" applyFont="1" applyAlignment="1">
      <alignment horizontal="center" vertical="center"/>
    </xf>
    <xf numFmtId="0" fontId="93" fillId="0" borderId="0" xfId="0" applyFont="1" applyAlignment="1" applyProtection="1">
      <alignment horizontal="justify" vertical="center" wrapText="1"/>
      <protection locked="0"/>
    </xf>
    <xf numFmtId="0" fontId="94" fillId="0" borderId="0" xfId="0" applyFont="1" applyAlignment="1">
      <alignment horizontal="center" vertical="center" wrapText="1"/>
    </xf>
    <xf numFmtId="0" fontId="83" fillId="0" borderId="0" xfId="0" applyFont="1" applyAlignment="1" applyProtection="1">
      <alignment horizontal="center" wrapText="1"/>
      <protection locked="0"/>
    </xf>
    <xf numFmtId="0" fontId="92" fillId="0" borderId="0" xfId="0" applyFont="1" applyAlignment="1" applyProtection="1">
      <alignment horizontal="justify" vertical="center" wrapText="1"/>
      <protection locked="0"/>
    </xf>
    <xf numFmtId="0" fontId="26" fillId="0" borderId="14" xfId="0" applyFont="1" applyBorder="1" applyAlignment="1">
      <alignment horizontal="center" vertical="center"/>
    </xf>
    <xf numFmtId="0" fontId="26" fillId="0" borderId="47" xfId="0" applyFont="1" applyBorder="1" applyAlignment="1">
      <alignment horizontal="center" vertical="center"/>
    </xf>
    <xf numFmtId="0" fontId="102" fillId="2" borderId="95" xfId="0" applyFont="1" applyFill="1" applyBorder="1" applyAlignment="1">
      <alignment horizontal="center" vertical="center" wrapText="1"/>
    </xf>
    <xf numFmtId="0" fontId="102" fillId="2" borderId="98" xfId="0" applyFont="1" applyFill="1" applyBorder="1" applyAlignment="1">
      <alignment horizontal="center" vertical="center" wrapText="1"/>
    </xf>
    <xf numFmtId="0" fontId="102" fillId="2" borderId="79" xfId="0" applyFont="1" applyFill="1" applyBorder="1" applyAlignment="1">
      <alignment horizontal="center" vertical="center" wrapText="1"/>
    </xf>
    <xf numFmtId="0" fontId="102" fillId="2" borderId="99" xfId="0" applyFont="1" applyFill="1" applyBorder="1" applyAlignment="1">
      <alignment horizontal="center" vertical="center" wrapText="1"/>
    </xf>
    <xf numFmtId="0" fontId="102" fillId="2" borderId="76" xfId="0" applyFont="1" applyFill="1" applyBorder="1" applyAlignment="1">
      <alignment horizontal="center" vertical="center" wrapText="1"/>
    </xf>
    <xf numFmtId="0" fontId="102" fillId="2" borderId="101" xfId="0" applyFont="1" applyFill="1" applyBorder="1" applyAlignment="1">
      <alignment horizontal="center" vertical="center" wrapText="1"/>
    </xf>
    <xf numFmtId="0" fontId="104" fillId="4" borderId="21" xfId="0" applyFont="1" applyFill="1" applyBorder="1" applyAlignment="1">
      <alignment horizontal="center" vertical="center" wrapText="1"/>
    </xf>
    <xf numFmtId="0" fontId="104" fillId="4" borderId="161" xfId="0" applyFont="1" applyFill="1" applyBorder="1" applyAlignment="1">
      <alignment horizontal="center" vertical="center" wrapText="1"/>
    </xf>
    <xf numFmtId="0" fontId="104" fillId="4" borderId="162" xfId="0" applyFont="1" applyFill="1" applyBorder="1" applyAlignment="1">
      <alignment horizontal="center" vertical="center" wrapText="1"/>
    </xf>
    <xf numFmtId="0" fontId="104" fillId="4" borderId="163" xfId="0" applyFont="1" applyFill="1" applyBorder="1" applyAlignment="1">
      <alignment horizontal="center" vertical="center" wrapText="1"/>
    </xf>
    <xf numFmtId="0" fontId="104" fillId="4" borderId="0" xfId="0" applyFont="1" applyFill="1" applyAlignment="1">
      <alignment horizontal="center" vertical="center" wrapText="1"/>
    </xf>
    <xf numFmtId="0" fontId="104" fillId="4" borderId="164" xfId="0" applyFont="1" applyFill="1" applyBorder="1" applyAlignment="1">
      <alignment horizontal="center" vertical="center" wrapText="1"/>
    </xf>
    <xf numFmtId="0" fontId="104" fillId="4" borderId="155" xfId="0" applyFont="1" applyFill="1" applyBorder="1" applyAlignment="1">
      <alignment horizontal="center" vertical="center" wrapText="1"/>
    </xf>
    <xf numFmtId="0" fontId="104" fillId="4" borderId="165" xfId="0" applyFont="1" applyFill="1" applyBorder="1" applyAlignment="1">
      <alignment horizontal="center" vertical="center" wrapText="1"/>
    </xf>
    <xf numFmtId="0" fontId="104" fillId="4" borderId="154" xfId="0" applyFont="1" applyFill="1" applyBorder="1" applyAlignment="1">
      <alignment horizontal="center" vertical="center" wrapText="1"/>
    </xf>
    <xf numFmtId="0" fontId="90" fillId="4" borderId="21" xfId="0" applyFont="1" applyFill="1" applyBorder="1" applyAlignment="1" applyProtection="1">
      <alignment horizontal="center" vertical="center"/>
      <protection locked="0"/>
    </xf>
    <xf numFmtId="0" fontId="90" fillId="4" borderId="161" xfId="0" applyFont="1" applyFill="1" applyBorder="1" applyAlignment="1" applyProtection="1">
      <alignment horizontal="center" vertical="center"/>
      <protection locked="0"/>
    </xf>
    <xf numFmtId="0" fontId="90" fillId="4" borderId="162" xfId="0" applyFont="1" applyFill="1" applyBorder="1" applyAlignment="1" applyProtection="1">
      <alignment horizontal="center" vertical="center"/>
      <protection locked="0"/>
    </xf>
    <xf numFmtId="0" fontId="90" fillId="4" borderId="163" xfId="0" applyFont="1" applyFill="1" applyBorder="1" applyAlignment="1" applyProtection="1">
      <alignment horizontal="center" vertical="center"/>
      <protection locked="0"/>
    </xf>
    <xf numFmtId="0" fontId="90" fillId="4" borderId="0" xfId="0" applyFont="1" applyFill="1" applyAlignment="1" applyProtection="1">
      <alignment horizontal="center" vertical="center"/>
      <protection locked="0"/>
    </xf>
    <xf numFmtId="0" fontId="90" fillId="4" borderId="164" xfId="0" applyFont="1" applyFill="1" applyBorder="1" applyAlignment="1" applyProtection="1">
      <alignment horizontal="center" vertical="center"/>
      <protection locked="0"/>
    </xf>
    <xf numFmtId="0" fontId="90" fillId="4" borderId="155" xfId="0" applyFont="1" applyFill="1" applyBorder="1" applyAlignment="1" applyProtection="1">
      <alignment horizontal="center" vertical="center"/>
      <protection locked="0"/>
    </xf>
    <xf numFmtId="0" fontId="90" fillId="4" borderId="165" xfId="0" applyFont="1" applyFill="1" applyBorder="1" applyAlignment="1" applyProtection="1">
      <alignment horizontal="center" vertical="center"/>
      <protection locked="0"/>
    </xf>
    <xf numFmtId="0" fontId="90" fillId="4" borderId="154" xfId="0" applyFont="1" applyFill="1" applyBorder="1" applyAlignment="1" applyProtection="1">
      <alignment horizontal="center" vertical="center"/>
      <protection locked="0"/>
    </xf>
    <xf numFmtId="0" fontId="4" fillId="6" borderId="17"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15"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6" fillId="6" borderId="7" xfId="0" applyFont="1" applyFill="1" applyBorder="1" applyAlignment="1">
      <alignment horizontal="center" vertical="center"/>
    </xf>
    <xf numFmtId="0" fontId="59" fillId="25" borderId="7" xfId="0" applyFont="1" applyFill="1" applyBorder="1" applyAlignment="1" applyProtection="1">
      <alignment horizontal="center" vertical="center"/>
      <protection locked="0"/>
    </xf>
    <xf numFmtId="0" fontId="91" fillId="0" borderId="0" xfId="0" applyFont="1" applyAlignment="1" applyProtection="1">
      <alignment horizontal="right"/>
      <protection locked="0"/>
    </xf>
    <xf numFmtId="0" fontId="91" fillId="4" borderId="11" xfId="0" applyFont="1" applyFill="1" applyBorder="1" applyAlignment="1" applyProtection="1">
      <alignment horizontal="right" vertical="center"/>
      <protection locked="0"/>
    </xf>
    <xf numFmtId="0" fontId="91" fillId="4" borderId="153" xfId="0" applyFont="1" applyFill="1" applyBorder="1" applyAlignment="1" applyProtection="1">
      <alignment horizontal="right" vertical="center"/>
      <protection locked="0"/>
    </xf>
    <xf numFmtId="0" fontId="91" fillId="4" borderId="104" xfId="0" applyFont="1" applyFill="1" applyBorder="1" applyAlignment="1" applyProtection="1">
      <alignment horizontal="right" vertical="center"/>
      <protection locked="0"/>
    </xf>
    <xf numFmtId="0" fontId="14" fillId="4" borderId="17"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15"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92" fillId="0" borderId="0" xfId="0" applyFont="1" applyAlignment="1" applyProtection="1">
      <alignment horizontal="center" vertical="center" wrapText="1"/>
      <protection locked="0"/>
    </xf>
    <xf numFmtId="0" fontId="1" fillId="0" borderId="0" xfId="0" applyFont="1" applyAlignment="1">
      <alignment horizontal="center" wrapText="1"/>
    </xf>
    <xf numFmtId="1" fontId="11" fillId="0" borderId="11" xfId="0" applyNumberFormat="1" applyFont="1" applyBorder="1" applyAlignment="1">
      <alignment horizontal="center" vertical="top"/>
    </xf>
    <xf numFmtId="1" fontId="11" fillId="0" borderId="153" xfId="0" applyNumberFormat="1" applyFont="1" applyBorder="1" applyAlignment="1">
      <alignment horizontal="center" vertical="top"/>
    </xf>
    <xf numFmtId="0" fontId="92" fillId="0" borderId="0" xfId="0" applyFont="1" applyAlignment="1">
      <alignment horizontal="center" vertical="center" wrapText="1"/>
    </xf>
    <xf numFmtId="0" fontId="83" fillId="0" borderId="0" xfId="0" applyFont="1" applyAlignment="1" applyProtection="1">
      <alignment horizontal="center" vertical="top"/>
      <protection locked="0"/>
    </xf>
    <xf numFmtId="0" fontId="84" fillId="0" borderId="0" xfId="0" applyFont="1" applyAlignment="1" applyProtection="1">
      <alignment horizontal="left" vertical="top" wrapText="1"/>
      <protection locked="0"/>
    </xf>
    <xf numFmtId="0" fontId="4" fillId="0" borderId="11" xfId="0" applyFont="1" applyBorder="1" applyAlignment="1">
      <alignment horizontal="center" vertical="center"/>
    </xf>
    <xf numFmtId="0" fontId="4" fillId="0" borderId="153" xfId="0" applyFont="1" applyBorder="1" applyAlignment="1">
      <alignment horizontal="center" vertical="center"/>
    </xf>
    <xf numFmtId="14" fontId="92" fillId="0" borderId="0" xfId="0" applyNumberFormat="1" applyFont="1" applyAlignment="1">
      <alignment horizontal="center" vertical="center" wrapText="1"/>
    </xf>
    <xf numFmtId="0" fontId="25" fillId="0" borderId="0" xfId="0" applyFont="1" applyAlignment="1" applyProtection="1">
      <alignment horizontal="center"/>
      <protection hidden="1"/>
    </xf>
    <xf numFmtId="2" fontId="9" fillId="0" borderId="41" xfId="0" applyNumberFormat="1" applyFont="1" applyBorder="1" applyAlignment="1">
      <alignment horizontal="center" vertical="center" shrinkToFit="1"/>
    </xf>
    <xf numFmtId="2" fontId="9" fillId="0" borderId="43" xfId="0" applyNumberFormat="1" applyFont="1" applyBorder="1" applyAlignment="1">
      <alignment horizontal="center" vertical="center" shrinkToFit="1"/>
    </xf>
    <xf numFmtId="0" fontId="83" fillId="0" borderId="136" xfId="0" applyFont="1" applyBorder="1" applyAlignment="1">
      <alignment horizontal="center" vertical="center"/>
    </xf>
    <xf numFmtId="0" fontId="83" fillId="0" borderId="65" xfId="0" applyFont="1" applyBorder="1" applyAlignment="1">
      <alignment horizontal="center" vertical="center"/>
    </xf>
    <xf numFmtId="0" fontId="11" fillId="4" borderId="41" xfId="0" applyFont="1" applyFill="1" applyBorder="1" applyAlignment="1" applyProtection="1">
      <alignment horizontal="center" vertical="center"/>
      <protection locked="0"/>
    </xf>
    <xf numFmtId="0" fontId="11" fillId="4" borderId="43" xfId="0" applyFont="1" applyFill="1" applyBorder="1" applyAlignment="1" applyProtection="1">
      <alignment horizontal="center" vertical="center"/>
      <protection locked="0"/>
    </xf>
    <xf numFmtId="0" fontId="24" fillId="0" borderId="99" xfId="0" applyFont="1" applyBorder="1" applyAlignment="1" applyProtection="1">
      <alignment horizontal="center" vertical="center"/>
      <protection hidden="1"/>
    </xf>
    <xf numFmtId="0" fontId="83" fillId="0" borderId="140" xfId="0" applyFont="1" applyBorder="1" applyAlignment="1">
      <alignment horizontal="center" vertical="center"/>
    </xf>
    <xf numFmtId="0" fontId="4" fillId="4" borderId="41" xfId="0" applyFont="1" applyFill="1" applyBorder="1" applyAlignment="1" applyProtection="1">
      <alignment horizontal="center" vertical="center"/>
      <protection locked="0"/>
    </xf>
    <xf numFmtId="0" fontId="4" fillId="4" borderId="43" xfId="0" applyFont="1" applyFill="1" applyBorder="1" applyAlignment="1" applyProtection="1">
      <alignment horizontal="center" vertical="center"/>
      <protection locked="0"/>
    </xf>
    <xf numFmtId="0" fontId="52" fillId="21" borderId="2" xfId="0" applyFont="1" applyFill="1" applyBorder="1" applyAlignment="1" applyProtection="1">
      <alignment horizontal="center" vertical="center" wrapText="1"/>
      <protection hidden="1"/>
    </xf>
    <xf numFmtId="0" fontId="52" fillId="21" borderId="16" xfId="0" applyFont="1" applyFill="1" applyBorder="1" applyAlignment="1" applyProtection="1">
      <alignment horizontal="center" vertical="center" wrapText="1"/>
      <protection hidden="1"/>
    </xf>
    <xf numFmtId="0" fontId="52" fillId="21" borderId="3" xfId="0" applyFont="1" applyFill="1" applyBorder="1" applyAlignment="1" applyProtection="1">
      <alignment horizontal="center" vertical="center" wrapText="1"/>
      <protection hidden="1"/>
    </xf>
    <xf numFmtId="0" fontId="24" fillId="0" borderId="0" xfId="0" applyFont="1" applyAlignment="1">
      <alignment horizontal="center" vertical="center" wrapText="1"/>
    </xf>
    <xf numFmtId="0" fontId="3" fillId="12" borderId="138" xfId="0" applyFont="1" applyFill="1" applyBorder="1" applyAlignment="1">
      <alignment horizontal="left" vertical="center" wrapText="1"/>
    </xf>
    <xf numFmtId="0" fontId="3" fillId="12" borderId="139" xfId="0" applyFont="1" applyFill="1" applyBorder="1" applyAlignment="1">
      <alignment horizontal="left" vertical="center" wrapText="1"/>
    </xf>
    <xf numFmtId="0" fontId="24" fillId="0" borderId="102" xfId="0" applyFont="1" applyBorder="1" applyAlignment="1" applyProtection="1">
      <alignment horizontal="center" vertical="center" wrapText="1"/>
      <protection hidden="1"/>
    </xf>
    <xf numFmtId="0" fontId="3" fillId="13" borderId="64" xfId="0" applyFont="1" applyFill="1" applyBorder="1" applyAlignment="1">
      <alignment horizontal="center" vertical="center" wrapText="1"/>
    </xf>
    <xf numFmtId="0" fontId="3" fillId="13" borderId="139" xfId="0" applyFont="1" applyFill="1" applyBorder="1" applyAlignment="1">
      <alignment horizontal="center" vertical="center" wrapText="1"/>
    </xf>
    <xf numFmtId="0" fontId="29" fillId="13" borderId="125" xfId="0" applyFont="1" applyFill="1" applyBorder="1" applyAlignment="1">
      <alignment horizontal="center" vertical="center" wrapText="1"/>
    </xf>
    <xf numFmtId="0" fontId="29" fillId="13" borderId="126" xfId="0" applyFont="1" applyFill="1" applyBorder="1" applyAlignment="1">
      <alignment horizontal="center" vertical="center" wrapText="1"/>
    </xf>
    <xf numFmtId="2" fontId="47" fillId="0" borderId="41" xfId="0" applyNumberFormat="1" applyFont="1" applyBorder="1" applyAlignment="1">
      <alignment horizontal="center" vertical="center" wrapText="1" shrinkToFit="1"/>
    </xf>
    <xf numFmtId="2" fontId="47" fillId="0" borderId="43" xfId="0" applyNumberFormat="1" applyFont="1" applyBorder="1" applyAlignment="1">
      <alignment horizontal="center" vertical="center" wrapText="1" shrinkToFit="1"/>
    </xf>
    <xf numFmtId="0" fontId="36" fillId="6" borderId="77" xfId="0" applyFont="1" applyFill="1" applyBorder="1" applyAlignment="1">
      <alignment horizontal="center" vertical="center" wrapText="1"/>
    </xf>
    <xf numFmtId="0" fontId="36" fillId="9" borderId="56" xfId="0" applyFont="1" applyFill="1" applyBorder="1" applyAlignment="1">
      <alignment horizontal="center" vertical="center" wrapText="1"/>
    </xf>
    <xf numFmtId="0" fontId="36" fillId="9" borderId="77" xfId="0" applyFont="1" applyFill="1" applyBorder="1" applyAlignment="1">
      <alignment horizontal="center" vertical="center" wrapText="1"/>
    </xf>
    <xf numFmtId="0" fontId="36" fillId="9" borderId="66" xfId="0" applyFont="1" applyFill="1" applyBorder="1" applyAlignment="1">
      <alignment horizontal="center" vertical="center" wrapText="1"/>
    </xf>
    <xf numFmtId="0" fontId="26" fillId="0" borderId="0" xfId="0" applyFont="1" applyAlignment="1" applyProtection="1">
      <alignment horizontal="center" vertical="center" wrapText="1"/>
      <protection hidden="1"/>
    </xf>
    <xf numFmtId="0" fontId="38" fillId="0" borderId="159" xfId="0" applyFont="1" applyBorder="1" applyAlignment="1" applyProtection="1">
      <alignment horizontal="center" vertical="center"/>
      <protection hidden="1"/>
    </xf>
    <xf numFmtId="0" fontId="38" fillId="0" borderId="20" xfId="0" applyFont="1" applyBorder="1" applyAlignment="1" applyProtection="1">
      <alignment horizontal="center" vertical="center"/>
      <protection hidden="1"/>
    </xf>
    <xf numFmtId="0" fontId="80" fillId="0" borderId="62" xfId="0" quotePrefix="1" applyFont="1" applyBorder="1" applyAlignment="1">
      <alignment horizontal="center" vertical="center" wrapText="1"/>
    </xf>
    <xf numFmtId="0" fontId="80" fillId="0" borderId="131" xfId="0" quotePrefix="1" applyFont="1" applyBorder="1" applyAlignment="1">
      <alignment horizontal="center" vertical="center" wrapText="1"/>
    </xf>
    <xf numFmtId="0" fontId="52" fillId="19" borderId="2" xfId="0" applyFont="1" applyFill="1" applyBorder="1" applyAlignment="1" applyProtection="1">
      <alignment horizontal="center" vertical="center" wrapText="1"/>
      <protection hidden="1"/>
    </xf>
    <xf numFmtId="0" fontId="52" fillId="19" borderId="16" xfId="0" applyFont="1" applyFill="1" applyBorder="1" applyAlignment="1" applyProtection="1">
      <alignment horizontal="center" vertical="center" wrapText="1"/>
      <protection hidden="1"/>
    </xf>
    <xf numFmtId="0" fontId="52" fillId="19" borderId="3" xfId="0" applyFont="1" applyFill="1" applyBorder="1" applyAlignment="1" applyProtection="1">
      <alignment horizontal="center" vertical="center" wrapText="1"/>
      <protection hidden="1"/>
    </xf>
    <xf numFmtId="0" fontId="29" fillId="0" borderId="2" xfId="0" applyFont="1" applyBorder="1" applyAlignment="1">
      <alignment horizontal="left" vertical="center" wrapText="1"/>
    </xf>
    <xf numFmtId="0" fontId="29" fillId="0" borderId="16" xfId="0" applyFont="1" applyBorder="1" applyAlignment="1">
      <alignment horizontal="left" vertical="center" wrapText="1"/>
    </xf>
    <xf numFmtId="0" fontId="29" fillId="0" borderId="26" xfId="0" applyFont="1" applyBorder="1" applyAlignment="1">
      <alignment horizontal="left" vertical="center" wrapText="1"/>
    </xf>
    <xf numFmtId="0" fontId="37" fillId="5" borderId="2" xfId="0" applyFont="1" applyFill="1" applyBorder="1" applyAlignment="1">
      <alignment horizontal="center" vertical="center" wrapText="1"/>
    </xf>
    <xf numFmtId="0" fontId="37" fillId="5" borderId="16" xfId="0" applyFont="1" applyFill="1" applyBorder="1" applyAlignment="1">
      <alignment horizontal="center" vertical="center" wrapText="1"/>
    </xf>
    <xf numFmtId="0" fontId="37" fillId="5" borderId="3" xfId="0" applyFont="1" applyFill="1" applyBorder="1" applyAlignment="1">
      <alignment horizontal="center" vertical="center" wrapText="1"/>
    </xf>
    <xf numFmtId="0" fontId="1" fillId="0" borderId="0" xfId="0" applyFont="1" applyAlignment="1">
      <alignment horizontal="right" vertical="center"/>
    </xf>
    <xf numFmtId="0" fontId="2" fillId="3" borderId="128" xfId="0" applyFont="1" applyFill="1" applyBorder="1" applyAlignment="1">
      <alignment horizontal="right" vertical="center"/>
    </xf>
    <xf numFmtId="0" fontId="2" fillId="3" borderId="3" xfId="0" applyFont="1" applyFill="1" applyBorder="1" applyAlignment="1">
      <alignment horizontal="right" vertical="center"/>
    </xf>
    <xf numFmtId="0" fontId="6" fillId="3" borderId="122" xfId="0" applyFont="1" applyFill="1" applyBorder="1" applyAlignment="1">
      <alignment horizontal="right" vertical="center"/>
    </xf>
    <xf numFmtId="0" fontId="6" fillId="3" borderId="105" xfId="0" applyFont="1" applyFill="1" applyBorder="1" applyAlignment="1">
      <alignment horizontal="right" vertical="center"/>
    </xf>
    <xf numFmtId="0" fontId="1" fillId="3" borderId="122" xfId="0" applyFont="1" applyFill="1" applyBorder="1" applyAlignment="1">
      <alignment horizontal="right" vertical="center"/>
    </xf>
    <xf numFmtId="0" fontId="1" fillId="3" borderId="105" xfId="0" applyFont="1" applyFill="1" applyBorder="1" applyAlignment="1">
      <alignment horizontal="right" vertical="center"/>
    </xf>
    <xf numFmtId="0" fontId="53" fillId="15" borderId="17" xfId="0" applyFont="1" applyFill="1" applyBorder="1" applyAlignment="1">
      <alignment horizontal="center" vertical="center" wrapText="1"/>
    </xf>
    <xf numFmtId="0" fontId="53" fillId="15" borderId="8" xfId="0" applyFont="1" applyFill="1" applyBorder="1" applyAlignment="1">
      <alignment horizontal="center" vertical="center" wrapText="1"/>
    </xf>
    <xf numFmtId="0" fontId="53" fillId="15" borderId="6" xfId="0" applyFont="1" applyFill="1" applyBorder="1" applyAlignment="1">
      <alignment horizontal="center" vertical="center" wrapText="1"/>
    </xf>
    <xf numFmtId="0" fontId="53" fillId="15" borderId="15" xfId="0" applyFont="1" applyFill="1" applyBorder="1" applyAlignment="1">
      <alignment horizontal="center" vertical="center" wrapText="1"/>
    </xf>
    <xf numFmtId="0" fontId="53" fillId="15" borderId="18" xfId="0" applyFont="1" applyFill="1" applyBorder="1" applyAlignment="1">
      <alignment horizontal="center" vertical="center" wrapText="1"/>
    </xf>
    <xf numFmtId="0" fontId="53" fillId="15" borderId="19" xfId="0" applyFont="1" applyFill="1" applyBorder="1" applyAlignment="1">
      <alignment horizontal="center" vertical="center" wrapText="1"/>
    </xf>
    <xf numFmtId="0" fontId="43" fillId="17" borderId="17" xfId="0" applyFont="1" applyFill="1" applyBorder="1" applyAlignment="1">
      <alignment horizontal="center" vertical="center" wrapText="1"/>
    </xf>
    <xf numFmtId="0" fontId="43" fillId="17" borderId="8" xfId="0" applyFont="1" applyFill="1" applyBorder="1" applyAlignment="1">
      <alignment horizontal="center" vertical="center" wrapText="1"/>
    </xf>
    <xf numFmtId="0" fontId="43" fillId="17" borderId="6" xfId="0" applyFont="1" applyFill="1" applyBorder="1" applyAlignment="1">
      <alignment horizontal="center" vertical="center" wrapText="1"/>
    </xf>
    <xf numFmtId="0" fontId="43" fillId="17" borderId="15" xfId="0" applyFont="1" applyFill="1" applyBorder="1" applyAlignment="1">
      <alignment horizontal="center" vertical="center" wrapText="1"/>
    </xf>
    <xf numFmtId="0" fontId="43" fillId="17" borderId="18" xfId="0" applyFont="1" applyFill="1" applyBorder="1" applyAlignment="1">
      <alignment horizontal="center" vertical="center" wrapText="1"/>
    </xf>
    <xf numFmtId="0" fontId="43" fillId="17" borderId="19" xfId="0" applyFont="1" applyFill="1" applyBorder="1" applyAlignment="1">
      <alignment horizontal="center" vertical="center" wrapText="1"/>
    </xf>
    <xf numFmtId="164" fontId="24" fillId="0" borderId="6" xfId="0" applyNumberFormat="1" applyFont="1" applyBorder="1" applyAlignment="1" applyProtection="1">
      <alignment horizontal="center" vertical="center" wrapText="1"/>
      <protection hidden="1"/>
    </xf>
    <xf numFmtId="164" fontId="24" fillId="0" borderId="0" xfId="0" applyNumberFormat="1" applyFont="1" applyAlignment="1" applyProtection="1">
      <alignment horizontal="center" vertical="center" wrapText="1"/>
      <protection hidden="1"/>
    </xf>
    <xf numFmtId="164" fontId="24" fillId="0" borderId="99" xfId="0" applyNumberFormat="1" applyFont="1" applyBorder="1" applyAlignment="1" applyProtection="1">
      <alignment horizontal="center" vertical="center" wrapText="1"/>
      <protection hidden="1"/>
    </xf>
    <xf numFmtId="164" fontId="25" fillId="0" borderId="6" xfId="0" applyNumberFormat="1" applyFont="1" applyBorder="1" applyAlignment="1" applyProtection="1">
      <alignment horizontal="center" vertical="center" wrapText="1"/>
      <protection hidden="1"/>
    </xf>
    <xf numFmtId="164" fontId="25" fillId="0" borderId="0" xfId="0" applyNumberFormat="1" applyFont="1" applyAlignment="1" applyProtection="1">
      <alignment horizontal="center" vertical="center" wrapText="1"/>
      <protection hidden="1"/>
    </xf>
    <xf numFmtId="164" fontId="25" fillId="0" borderId="99" xfId="0" applyNumberFormat="1" applyFont="1" applyBorder="1" applyAlignment="1" applyProtection="1">
      <alignment horizontal="center" vertical="center" wrapText="1"/>
      <protection hidden="1"/>
    </xf>
    <xf numFmtId="0" fontId="29" fillId="12" borderId="137" xfId="0" applyFont="1" applyFill="1" applyBorder="1" applyAlignment="1">
      <alignment horizontal="center" vertical="center" wrapText="1"/>
    </xf>
    <xf numFmtId="0" fontId="29" fillId="12" borderId="126" xfId="0" applyFont="1" applyFill="1" applyBorder="1" applyAlignment="1">
      <alignment horizontal="center" vertical="center" wrapText="1"/>
    </xf>
    <xf numFmtId="0" fontId="26" fillId="0" borderId="7" xfId="0" applyFont="1" applyBorder="1" applyAlignment="1">
      <alignment horizontal="center" vertical="center"/>
    </xf>
    <xf numFmtId="0" fontId="100" fillId="9" borderId="14" xfId="0" applyFont="1" applyFill="1" applyBorder="1" applyAlignment="1">
      <alignment horizontal="center" vertical="center"/>
    </xf>
    <xf numFmtId="0" fontId="100" fillId="9" borderId="47" xfId="0" applyFont="1" applyFill="1" applyBorder="1" applyAlignment="1">
      <alignment horizontal="center" vertical="center"/>
    </xf>
    <xf numFmtId="0" fontId="101" fillId="26" borderId="14" xfId="0" applyFont="1" applyFill="1" applyBorder="1" applyAlignment="1">
      <alignment horizontal="center" vertical="center" wrapText="1"/>
    </xf>
    <xf numFmtId="0" fontId="101" fillId="26" borderId="47" xfId="0" applyFont="1" applyFill="1" applyBorder="1" applyAlignment="1">
      <alignment horizontal="center" vertical="center" wrapText="1"/>
    </xf>
    <xf numFmtId="0" fontId="24" fillId="22" borderId="2" xfId="0" applyFont="1" applyFill="1" applyBorder="1" applyAlignment="1">
      <alignment horizontal="center" vertical="center" wrapText="1"/>
    </xf>
    <xf numFmtId="0" fontId="24" fillId="22" borderId="16" xfId="0" applyFont="1" applyFill="1" applyBorder="1" applyAlignment="1">
      <alignment horizontal="center" vertical="center" wrapText="1"/>
    </xf>
    <xf numFmtId="0" fontId="24" fillId="22" borderId="3" xfId="0" applyFont="1" applyFill="1" applyBorder="1" applyAlignment="1">
      <alignment horizontal="center" vertical="center" wrapText="1"/>
    </xf>
    <xf numFmtId="0" fontId="100" fillId="6" borderId="14" xfId="0" applyFont="1" applyFill="1" applyBorder="1" applyAlignment="1">
      <alignment horizontal="center" vertical="center"/>
    </xf>
    <xf numFmtId="0" fontId="100" fillId="6" borderId="47" xfId="0" applyFont="1" applyFill="1" applyBorder="1" applyAlignment="1">
      <alignment horizontal="center" vertical="center"/>
    </xf>
    <xf numFmtId="0" fontId="58" fillId="0" borderId="2" xfId="0" applyFont="1" applyBorder="1" applyAlignment="1">
      <alignment horizontal="center" vertical="center"/>
    </xf>
    <xf numFmtId="0" fontId="58" fillId="0" borderId="3" xfId="0" applyFont="1" applyBorder="1" applyAlignment="1">
      <alignment horizontal="center" vertical="center"/>
    </xf>
    <xf numFmtId="0" fontId="59" fillId="0" borderId="7" xfId="0" applyFont="1" applyBorder="1" applyAlignment="1">
      <alignment horizontal="center" vertical="center"/>
    </xf>
    <xf numFmtId="0" fontId="45" fillId="16" borderId="17" xfId="0" applyFont="1" applyFill="1" applyBorder="1" applyAlignment="1">
      <alignment horizontal="center" vertical="center" wrapText="1"/>
    </xf>
    <xf numFmtId="0" fontId="45" fillId="16" borderId="8" xfId="0" applyFont="1" applyFill="1" applyBorder="1" applyAlignment="1">
      <alignment horizontal="center" vertical="center" wrapText="1"/>
    </xf>
    <xf numFmtId="0" fontId="45" fillId="16" borderId="6" xfId="0" applyFont="1" applyFill="1" applyBorder="1" applyAlignment="1">
      <alignment horizontal="center" vertical="center" wrapText="1"/>
    </xf>
    <xf numFmtId="0" fontId="45" fillId="16" borderId="15" xfId="0" applyFont="1" applyFill="1" applyBorder="1" applyAlignment="1">
      <alignment horizontal="center" vertical="center" wrapText="1"/>
    </xf>
    <xf numFmtId="0" fontId="45" fillId="16" borderId="18" xfId="0" applyFont="1" applyFill="1" applyBorder="1" applyAlignment="1">
      <alignment horizontal="center" vertical="center" wrapText="1"/>
    </xf>
    <xf numFmtId="0" fontId="45" fillId="16" borderId="19" xfId="0" applyFont="1" applyFill="1" applyBorder="1" applyAlignment="1">
      <alignment horizontal="center" vertical="center" wrapText="1"/>
    </xf>
    <xf numFmtId="164" fontId="25" fillId="0" borderId="6" xfId="0" applyNumberFormat="1" applyFont="1" applyBorder="1" applyAlignment="1" applyProtection="1">
      <alignment horizontal="left" vertical="center" wrapText="1"/>
      <protection hidden="1"/>
    </xf>
    <xf numFmtId="164" fontId="25" fillId="0" borderId="0" xfId="0" applyNumberFormat="1" applyFont="1" applyAlignment="1" applyProtection="1">
      <alignment horizontal="left" vertical="center" wrapText="1"/>
      <protection hidden="1"/>
    </xf>
    <xf numFmtId="164" fontId="25" fillId="0" borderId="99" xfId="0" applyNumberFormat="1" applyFont="1" applyBorder="1" applyAlignment="1" applyProtection="1">
      <alignment horizontal="left" vertical="center" wrapText="1"/>
      <protection hidden="1"/>
    </xf>
    <xf numFmtId="0" fontId="6" fillId="0" borderId="49" xfId="0" applyFont="1" applyBorder="1" applyAlignment="1">
      <alignment horizontal="center" vertical="center"/>
    </xf>
    <xf numFmtId="0" fontId="6" fillId="0" borderId="47" xfId="0" applyFont="1" applyBorder="1" applyAlignment="1">
      <alignment horizontal="center" vertical="center"/>
    </xf>
    <xf numFmtId="0" fontId="4" fillId="0" borderId="14" xfId="0" applyFont="1" applyBorder="1" applyAlignment="1">
      <alignment horizontal="center" vertical="center"/>
    </xf>
    <xf numFmtId="0" fontId="4" fillId="0" borderId="49" xfId="0" applyFont="1" applyBorder="1" applyAlignment="1">
      <alignment horizontal="center" vertical="center"/>
    </xf>
    <xf numFmtId="164" fontId="4" fillId="0" borderId="77" xfId="0" applyNumberFormat="1" applyFont="1" applyBorder="1" applyAlignment="1">
      <alignment horizontal="center" vertical="center"/>
    </xf>
    <xf numFmtId="164" fontId="4" fillId="0" borderId="66" xfId="0" applyNumberFormat="1" applyFont="1" applyBorder="1" applyAlignment="1">
      <alignment horizontal="center" vertical="center"/>
    </xf>
    <xf numFmtId="0" fontId="1" fillId="19" borderId="13" xfId="0" applyFont="1" applyFill="1" applyBorder="1" applyAlignment="1" applyProtection="1">
      <alignment horizontal="center" vertical="center"/>
      <protection hidden="1"/>
    </xf>
    <xf numFmtId="0" fontId="1" fillId="19" borderId="93" xfId="0" applyFont="1" applyFill="1" applyBorder="1" applyAlignment="1" applyProtection="1">
      <alignment horizontal="center" vertical="center"/>
      <protection hidden="1"/>
    </xf>
    <xf numFmtId="0" fontId="1" fillId="19" borderId="14" xfId="0" applyFont="1" applyFill="1" applyBorder="1" applyAlignment="1" applyProtection="1">
      <alignment horizontal="center" vertical="center"/>
      <protection hidden="1"/>
    </xf>
    <xf numFmtId="0" fontId="1" fillId="9" borderId="13" xfId="0" applyFont="1" applyFill="1" applyBorder="1" applyAlignment="1" applyProtection="1">
      <alignment horizontal="center" vertical="center"/>
      <protection hidden="1"/>
    </xf>
    <xf numFmtId="0" fontId="1" fillId="18" borderId="47" xfId="0" applyFont="1" applyFill="1" applyBorder="1" applyAlignment="1" applyProtection="1">
      <alignment horizontal="center" vertical="center"/>
      <protection hidden="1"/>
    </xf>
    <xf numFmtId="0" fontId="1" fillId="18" borderId="13" xfId="0" applyFont="1" applyFill="1" applyBorder="1" applyAlignment="1" applyProtection="1">
      <alignment horizontal="center" vertical="center"/>
      <protection hidden="1"/>
    </xf>
    <xf numFmtId="0" fontId="81" fillId="21" borderId="14" xfId="0" applyFont="1" applyFill="1" applyBorder="1" applyAlignment="1">
      <alignment horizontal="center" vertical="center"/>
    </xf>
    <xf numFmtId="0" fontId="81" fillId="21" borderId="49" xfId="0" applyFont="1" applyFill="1" applyBorder="1" applyAlignment="1">
      <alignment horizontal="center" vertical="center"/>
    </xf>
    <xf numFmtId="0" fontId="81" fillId="21" borderId="47" xfId="0" applyFont="1" applyFill="1" applyBorder="1" applyAlignment="1">
      <alignment horizontal="center" vertical="center"/>
    </xf>
    <xf numFmtId="0" fontId="48" fillId="20" borderId="17" xfId="0" applyFont="1" applyFill="1" applyBorder="1" applyAlignment="1">
      <alignment horizontal="center" vertical="center" wrapText="1"/>
    </xf>
    <xf numFmtId="0" fontId="48" fillId="20" borderId="8" xfId="0" applyFont="1" applyFill="1" applyBorder="1" applyAlignment="1">
      <alignment horizontal="center" vertical="center" wrapText="1"/>
    </xf>
    <xf numFmtId="0" fontId="48" fillId="20" borderId="6" xfId="0" applyFont="1" applyFill="1" applyBorder="1" applyAlignment="1">
      <alignment horizontal="center" vertical="center" wrapText="1"/>
    </xf>
    <xf numFmtId="0" fontId="48" fillId="20" borderId="15" xfId="0" applyFont="1" applyFill="1" applyBorder="1" applyAlignment="1">
      <alignment horizontal="center" vertical="center" wrapText="1"/>
    </xf>
    <xf numFmtId="0" fontId="48" fillId="20" borderId="18" xfId="0" applyFont="1" applyFill="1" applyBorder="1" applyAlignment="1">
      <alignment horizontal="center" vertical="center" wrapText="1"/>
    </xf>
    <xf numFmtId="0" fontId="48" fillId="20" borderId="19" xfId="0" applyFont="1" applyFill="1" applyBorder="1" applyAlignment="1">
      <alignment horizontal="center" vertical="center" wrapText="1"/>
    </xf>
    <xf numFmtId="164" fontId="6" fillId="0" borderId="0" xfId="0" applyNumberFormat="1" applyFont="1" applyAlignment="1">
      <alignment horizontal="center" vertical="top"/>
    </xf>
    <xf numFmtId="0" fontId="17" fillId="0" borderId="93" xfId="0" applyFont="1" applyBorder="1" applyAlignment="1" applyProtection="1">
      <alignment horizontal="center" vertical="center"/>
      <protection hidden="1"/>
    </xf>
    <xf numFmtId="0" fontId="17" fillId="0" borderId="144" xfId="0" applyFont="1" applyBorder="1" applyAlignment="1" applyProtection="1">
      <alignment horizontal="center" vertical="center"/>
      <protection hidden="1"/>
    </xf>
    <xf numFmtId="0" fontId="12" fillId="4" borderId="17" xfId="0" applyFont="1" applyFill="1" applyBorder="1" applyAlignment="1">
      <alignment horizontal="center" vertical="center"/>
    </xf>
    <xf numFmtId="0" fontId="12" fillId="4" borderId="2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18" xfId="0" applyFont="1" applyFill="1" applyBorder="1" applyAlignment="1">
      <alignment horizontal="center" vertical="center"/>
    </xf>
    <xf numFmtId="0" fontId="12" fillId="4" borderId="22" xfId="0" applyFont="1" applyFill="1" applyBorder="1" applyAlignment="1">
      <alignment horizontal="center" vertical="center"/>
    </xf>
    <xf numFmtId="0" fontId="12" fillId="4" borderId="19" xfId="0" applyFont="1" applyFill="1" applyBorder="1" applyAlignment="1">
      <alignment horizontal="center" vertical="center"/>
    </xf>
    <xf numFmtId="0" fontId="6" fillId="10" borderId="7" xfId="0" applyFont="1" applyFill="1" applyBorder="1" applyAlignment="1">
      <alignment horizontal="left" vertical="center"/>
    </xf>
    <xf numFmtId="0" fontId="6" fillId="10" borderId="11" xfId="0" applyFont="1" applyFill="1" applyBorder="1" applyAlignment="1">
      <alignment horizontal="left" vertical="center"/>
    </xf>
    <xf numFmtId="0" fontId="6" fillId="10" borderId="153" xfId="0" applyFont="1" applyFill="1" applyBorder="1" applyAlignment="1">
      <alignment horizontal="left" vertical="center"/>
    </xf>
    <xf numFmtId="0" fontId="6" fillId="10" borderId="104" xfId="0" applyFont="1" applyFill="1" applyBorder="1" applyAlignment="1">
      <alignment horizontal="left" vertical="center"/>
    </xf>
    <xf numFmtId="0" fontId="6" fillId="10" borderId="11" xfId="0" applyFont="1" applyFill="1" applyBorder="1" applyAlignment="1">
      <alignment horizontal="left" vertical="top" wrapText="1"/>
    </xf>
    <xf numFmtId="0" fontId="6" fillId="10" borderId="153" xfId="0" applyFont="1" applyFill="1" applyBorder="1" applyAlignment="1">
      <alignment horizontal="left" vertical="top" wrapText="1"/>
    </xf>
    <xf numFmtId="0" fontId="6" fillId="10" borderId="104" xfId="0" applyFont="1" applyFill="1" applyBorder="1" applyAlignment="1">
      <alignment horizontal="left" vertical="top" wrapText="1"/>
    </xf>
    <xf numFmtId="0" fontId="50" fillId="18" borderId="6" xfId="0" applyFont="1" applyFill="1" applyBorder="1" applyAlignment="1">
      <alignment horizontal="center" vertical="top"/>
    </xf>
    <xf numFmtId="0" fontId="50" fillId="18" borderId="0" xfId="0" applyFont="1" applyFill="1" applyAlignment="1">
      <alignment horizontal="center" vertical="top"/>
    </xf>
    <xf numFmtId="0" fontId="50" fillId="18" borderId="18" xfId="0" applyFont="1" applyFill="1" applyBorder="1" applyAlignment="1">
      <alignment horizontal="center" vertical="top"/>
    </xf>
    <xf numFmtId="0" fontId="50" fillId="18" borderId="22" xfId="0" applyFont="1" applyFill="1" applyBorder="1" applyAlignment="1">
      <alignment horizontal="center" vertical="top"/>
    </xf>
    <xf numFmtId="0" fontId="21" fillId="18" borderId="0" xfId="0" applyFont="1" applyFill="1" applyAlignment="1" applyProtection="1">
      <alignment horizontal="center" vertical="top"/>
      <protection hidden="1"/>
    </xf>
    <xf numFmtId="0" fontId="21" fillId="18" borderId="15" xfId="0" applyFont="1" applyFill="1" applyBorder="1" applyAlignment="1" applyProtection="1">
      <alignment horizontal="center" vertical="top"/>
      <protection hidden="1"/>
    </xf>
    <xf numFmtId="0" fontId="21" fillId="18" borderId="22" xfId="0" applyFont="1" applyFill="1" applyBorder="1" applyAlignment="1" applyProtection="1">
      <alignment horizontal="center" vertical="top"/>
      <protection hidden="1"/>
    </xf>
    <xf numFmtId="0" fontId="21" fillId="18" borderId="19" xfId="0" applyFont="1" applyFill="1" applyBorder="1" applyAlignment="1" applyProtection="1">
      <alignment horizontal="center" vertical="top"/>
      <protection hidden="1"/>
    </xf>
    <xf numFmtId="0" fontId="4" fillId="0" borderId="2"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lignment horizontal="center" vertical="center"/>
    </xf>
    <xf numFmtId="0" fontId="10" fillId="9" borderId="2" xfId="0" applyFont="1" applyFill="1" applyBorder="1" applyAlignment="1">
      <alignment horizontal="center" vertical="top"/>
    </xf>
    <xf numFmtId="0" fontId="10" fillId="9" borderId="16" xfId="0" applyFont="1" applyFill="1" applyBorder="1" applyAlignment="1">
      <alignment horizontal="center" vertical="top"/>
    </xf>
    <xf numFmtId="0" fontId="10" fillId="9" borderId="3" xfId="0" applyFont="1" applyFill="1" applyBorder="1" applyAlignment="1">
      <alignment horizontal="center" vertical="top"/>
    </xf>
    <xf numFmtId="0" fontId="21" fillId="9" borderId="17" xfId="0" applyFont="1" applyFill="1" applyBorder="1" applyAlignment="1">
      <alignment horizontal="center" vertical="center"/>
    </xf>
    <xf numFmtId="0" fontId="21" fillId="9" borderId="20" xfId="0" applyFont="1" applyFill="1" applyBorder="1" applyAlignment="1">
      <alignment horizontal="center" vertical="center"/>
    </xf>
    <xf numFmtId="0" fontId="21" fillId="9" borderId="8" xfId="0" applyFont="1" applyFill="1" applyBorder="1" applyAlignment="1">
      <alignment horizontal="center" vertical="center"/>
    </xf>
    <xf numFmtId="0" fontId="21" fillId="9" borderId="6" xfId="0" applyFont="1" applyFill="1" applyBorder="1" applyAlignment="1">
      <alignment horizontal="center" vertical="center"/>
    </xf>
    <xf numFmtId="0" fontId="21" fillId="9" borderId="0" xfId="0" applyFont="1" applyFill="1" applyAlignment="1">
      <alignment horizontal="center" vertical="center"/>
    </xf>
    <xf numFmtId="0" fontId="21" fillId="9" borderId="15" xfId="0" applyFont="1" applyFill="1" applyBorder="1" applyAlignment="1">
      <alignment horizontal="center" vertical="center"/>
    </xf>
    <xf numFmtId="0" fontId="21" fillId="18" borderId="17" xfId="0" applyFont="1" applyFill="1" applyBorder="1" applyAlignment="1">
      <alignment horizontal="center" vertical="center"/>
    </xf>
    <xf numFmtId="0" fontId="21" fillId="18" borderId="20" xfId="0" applyFont="1" applyFill="1" applyBorder="1" applyAlignment="1">
      <alignment horizontal="center" vertical="center"/>
    </xf>
    <xf numFmtId="0" fontId="21" fillId="18" borderId="8" xfId="0" applyFont="1" applyFill="1" applyBorder="1" applyAlignment="1">
      <alignment horizontal="center" vertical="center"/>
    </xf>
    <xf numFmtId="0" fontId="21" fillId="18" borderId="6" xfId="0" applyFont="1" applyFill="1" applyBorder="1" applyAlignment="1">
      <alignment horizontal="center" vertical="center"/>
    </xf>
    <xf numFmtId="0" fontId="21" fillId="18" borderId="0" xfId="0" applyFont="1" applyFill="1" applyAlignment="1">
      <alignment horizontal="center" vertical="center"/>
    </xf>
    <xf numFmtId="0" fontId="21" fillId="18" borderId="15" xfId="0" applyFont="1" applyFill="1" applyBorder="1" applyAlignment="1">
      <alignment horizontal="center" vertical="center"/>
    </xf>
    <xf numFmtId="0" fontId="12" fillId="0" borderId="2" xfId="0" applyFont="1" applyBorder="1" applyAlignment="1">
      <alignment vertical="center"/>
    </xf>
    <xf numFmtId="0" fontId="12" fillId="0" borderId="16" xfId="0" applyFont="1" applyBorder="1" applyAlignment="1">
      <alignment vertical="center"/>
    </xf>
    <xf numFmtId="0" fontId="12" fillId="0" borderId="3" xfId="0" applyFont="1" applyBorder="1" applyAlignment="1">
      <alignment vertical="center"/>
    </xf>
    <xf numFmtId="0" fontId="10" fillId="18" borderId="2" xfId="0" applyFont="1" applyFill="1" applyBorder="1" applyAlignment="1">
      <alignment horizontal="center" vertical="top"/>
    </xf>
    <xf numFmtId="0" fontId="10" fillId="18" borderId="16" xfId="0" applyFont="1" applyFill="1" applyBorder="1" applyAlignment="1">
      <alignment horizontal="center" vertical="top"/>
    </xf>
    <xf numFmtId="0" fontId="10" fillId="18" borderId="3" xfId="0" applyFont="1" applyFill="1" applyBorder="1" applyAlignment="1">
      <alignment horizontal="center" vertical="top"/>
    </xf>
    <xf numFmtId="0" fontId="50" fillId="9" borderId="6" xfId="0" applyFont="1" applyFill="1" applyBorder="1" applyAlignment="1">
      <alignment horizontal="center" vertical="top"/>
    </xf>
    <xf numFmtId="0" fontId="50" fillId="9" borderId="0" xfId="0" applyFont="1" applyFill="1" applyAlignment="1">
      <alignment horizontal="center" vertical="top"/>
    </xf>
    <xf numFmtId="0" fontId="50" fillId="9" borderId="18" xfId="0" applyFont="1" applyFill="1" applyBorder="1" applyAlignment="1">
      <alignment horizontal="center" vertical="top"/>
    </xf>
    <xf numFmtId="0" fontId="50" fillId="9" borderId="22" xfId="0" applyFont="1" applyFill="1" applyBorder="1" applyAlignment="1">
      <alignment horizontal="center" vertical="top"/>
    </xf>
    <xf numFmtId="0" fontId="21" fillId="9" borderId="0" xfId="0" applyFont="1" applyFill="1" applyAlignment="1" applyProtection="1">
      <alignment horizontal="center" vertical="top"/>
      <protection hidden="1"/>
    </xf>
    <xf numFmtId="0" fontId="21" fillId="9" borderId="15" xfId="0" applyFont="1" applyFill="1" applyBorder="1" applyAlignment="1" applyProtection="1">
      <alignment horizontal="center" vertical="top"/>
      <protection hidden="1"/>
    </xf>
    <xf numFmtId="0" fontId="21" fillId="9" borderId="22" xfId="0" applyFont="1" applyFill="1" applyBorder="1" applyAlignment="1" applyProtection="1">
      <alignment horizontal="center" vertical="top"/>
      <protection hidden="1"/>
    </xf>
    <xf numFmtId="0" fontId="21" fillId="9" borderId="19" xfId="0" applyFont="1" applyFill="1" applyBorder="1" applyAlignment="1" applyProtection="1">
      <alignment horizontal="center" vertical="top"/>
      <protection hidden="1"/>
    </xf>
    <xf numFmtId="0" fontId="72" fillId="21" borderId="17" xfId="0" applyFont="1" applyFill="1" applyBorder="1" applyAlignment="1" applyProtection="1">
      <alignment horizontal="center" vertical="center"/>
      <protection hidden="1"/>
    </xf>
    <xf numFmtId="0" fontId="72" fillId="21" borderId="20" xfId="0" applyFont="1" applyFill="1" applyBorder="1" applyAlignment="1" applyProtection="1">
      <alignment horizontal="center" vertical="center"/>
      <protection hidden="1"/>
    </xf>
    <xf numFmtId="0" fontId="72" fillId="21" borderId="8" xfId="0" applyFont="1" applyFill="1" applyBorder="1" applyAlignment="1" applyProtection="1">
      <alignment horizontal="center" vertical="center"/>
      <protection hidden="1"/>
    </xf>
    <xf numFmtId="0" fontId="72" fillId="21" borderId="18" xfId="0" applyFont="1" applyFill="1" applyBorder="1" applyAlignment="1" applyProtection="1">
      <alignment horizontal="center" vertical="center"/>
      <protection hidden="1"/>
    </xf>
    <xf numFmtId="0" fontId="72" fillId="21" borderId="22" xfId="0" applyFont="1" applyFill="1" applyBorder="1" applyAlignment="1" applyProtection="1">
      <alignment horizontal="center" vertical="center"/>
      <protection hidden="1"/>
    </xf>
    <xf numFmtId="0" fontId="72" fillId="21" borderId="19" xfId="0" applyFont="1" applyFill="1" applyBorder="1" applyAlignment="1" applyProtection="1">
      <alignment horizontal="center" vertical="center"/>
      <protection hidden="1"/>
    </xf>
    <xf numFmtId="0" fontId="79" fillId="0" borderId="17" xfId="0" applyFont="1" applyBorder="1" applyProtection="1">
      <protection hidden="1"/>
    </xf>
    <xf numFmtId="0" fontId="79" fillId="0" borderId="20" xfId="0" applyFont="1" applyBorder="1" applyProtection="1">
      <protection hidden="1"/>
    </xf>
    <xf numFmtId="0" fontId="79" fillId="0" borderId="18" xfId="0" applyFont="1" applyBorder="1" applyProtection="1">
      <protection hidden="1"/>
    </xf>
    <xf numFmtId="0" fontId="79" fillId="0" borderId="22" xfId="0" applyFont="1" applyBorder="1" applyProtection="1">
      <protection hidden="1"/>
    </xf>
    <xf numFmtId="0" fontId="20" fillId="0" borderId="17"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31" fillId="4" borderId="109" xfId="0" applyFont="1" applyFill="1" applyBorder="1" applyAlignment="1" applyProtection="1">
      <alignment horizontal="center" vertical="center"/>
      <protection locked="0"/>
    </xf>
    <xf numFmtId="0" fontId="31" fillId="4" borderId="44" xfId="0" applyFont="1" applyFill="1" applyBorder="1" applyAlignment="1" applyProtection="1">
      <alignment horizontal="center" vertical="center"/>
      <protection locked="0"/>
    </xf>
    <xf numFmtId="0" fontId="31" fillId="4" borderId="31" xfId="0" applyFont="1" applyFill="1" applyBorder="1" applyAlignment="1" applyProtection="1">
      <alignment horizontal="center" vertical="center"/>
      <protection locked="0"/>
    </xf>
    <xf numFmtId="0" fontId="20" fillId="0" borderId="41" xfId="0" applyFont="1" applyBorder="1" applyAlignment="1">
      <alignment horizontal="center" vertical="center" wrapText="1"/>
    </xf>
    <xf numFmtId="0" fontId="20" fillId="0" borderId="43" xfId="0" applyFont="1" applyBorder="1" applyAlignment="1">
      <alignment horizontal="center" vertical="center" wrapText="1"/>
    </xf>
    <xf numFmtId="0" fontId="50" fillId="0" borderId="17" xfId="0" applyFont="1" applyBorder="1" applyAlignment="1">
      <alignment horizontal="center" vertical="center"/>
    </xf>
    <xf numFmtId="0" fontId="50" fillId="0" borderId="8" xfId="0" applyFont="1" applyBorder="1" applyAlignment="1">
      <alignment horizontal="center" vertical="center"/>
    </xf>
    <xf numFmtId="0" fontId="50" fillId="0" borderId="18" xfId="0" applyFont="1" applyBorder="1" applyAlignment="1">
      <alignment horizontal="center" vertical="center"/>
    </xf>
    <xf numFmtId="0" fontId="50" fillId="0" borderId="19" xfId="0" applyFont="1" applyBorder="1" applyAlignment="1">
      <alignment horizontal="center" vertical="center"/>
    </xf>
    <xf numFmtId="0" fontId="50" fillId="4" borderId="41" xfId="0" applyFont="1" applyFill="1" applyBorder="1" applyAlignment="1" applyProtection="1">
      <alignment horizontal="center" vertical="center"/>
      <protection locked="0"/>
    </xf>
    <xf numFmtId="0" fontId="50" fillId="4" borderId="43" xfId="0" applyFont="1" applyFill="1" applyBorder="1" applyAlignment="1" applyProtection="1">
      <alignment horizontal="center" vertical="center"/>
      <protection locked="0"/>
    </xf>
    <xf numFmtId="0" fontId="0" fillId="10" borderId="0" xfId="0" applyFill="1" applyAlignment="1">
      <alignment horizontal="center" vertical="top"/>
    </xf>
    <xf numFmtId="0" fontId="40" fillId="8" borderId="2" xfId="0" applyFont="1" applyFill="1" applyBorder="1" applyAlignment="1">
      <alignment horizontal="center" vertical="center"/>
    </xf>
    <xf numFmtId="0" fontId="40" fillId="8" borderId="16" xfId="0" applyFont="1" applyFill="1" applyBorder="1" applyAlignment="1">
      <alignment horizontal="center" vertical="center"/>
    </xf>
    <xf numFmtId="0" fontId="40" fillId="8" borderId="3" xfId="0" applyFont="1" applyFill="1" applyBorder="1" applyAlignment="1">
      <alignment horizontal="center" vertical="center"/>
    </xf>
    <xf numFmtId="0" fontId="10" fillId="0" borderId="41" xfId="0" applyFont="1" applyBorder="1" applyAlignment="1">
      <alignment horizontal="center" vertical="center" wrapText="1"/>
    </xf>
    <xf numFmtId="0" fontId="10" fillId="0" borderId="43"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19" xfId="0" applyFont="1" applyBorder="1" applyAlignment="1">
      <alignment horizontal="center" vertical="center" wrapText="1"/>
    </xf>
    <xf numFmtId="14" fontId="60" fillId="6" borderId="41" xfId="0" applyNumberFormat="1" applyFont="1" applyFill="1" applyBorder="1" applyAlignment="1" applyProtection="1">
      <alignment horizontal="center" vertical="center" textRotation="90"/>
      <protection hidden="1"/>
    </xf>
    <xf numFmtId="14" fontId="60" fillId="6" borderId="42" xfId="0" applyNumberFormat="1" applyFont="1" applyFill="1" applyBorder="1" applyAlignment="1" applyProtection="1">
      <alignment horizontal="center" vertical="center" textRotation="90"/>
      <protection hidden="1"/>
    </xf>
    <xf numFmtId="14" fontId="60" fillId="6" borderId="43" xfId="0" applyNumberFormat="1" applyFont="1" applyFill="1" applyBorder="1" applyAlignment="1" applyProtection="1">
      <alignment horizontal="center" vertical="center" textRotation="90"/>
      <protection hidden="1"/>
    </xf>
    <xf numFmtId="0" fontId="26" fillId="10" borderId="76" xfId="0" applyFont="1" applyFill="1" applyBorder="1" applyAlignment="1">
      <alignment horizontal="center" vertical="top"/>
    </xf>
    <xf numFmtId="0" fontId="26" fillId="10" borderId="100" xfId="0" applyFont="1" applyFill="1" applyBorder="1" applyAlignment="1">
      <alignment horizontal="center" vertical="top"/>
    </xf>
    <xf numFmtId="0" fontId="26" fillId="10" borderId="101" xfId="0" applyFont="1" applyFill="1" applyBorder="1" applyAlignment="1">
      <alignment horizontal="center" vertical="top"/>
    </xf>
    <xf numFmtId="0" fontId="24" fillId="10" borderId="79" xfId="0" applyFont="1" applyFill="1" applyBorder="1" applyAlignment="1">
      <alignment horizontal="center" vertical="top"/>
    </xf>
    <xf numFmtId="0" fontId="24" fillId="10" borderId="0" xfId="0" applyFont="1" applyFill="1" applyAlignment="1">
      <alignment horizontal="center" vertical="top"/>
    </xf>
    <xf numFmtId="0" fontId="24" fillId="10" borderId="99" xfId="0" applyFont="1" applyFill="1" applyBorder="1" applyAlignment="1">
      <alignment horizontal="center" vertical="top"/>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3" xfId="0" applyFont="1" applyBorder="1" applyAlignment="1">
      <alignment horizontal="center" vertical="center" wrapText="1"/>
    </xf>
    <xf numFmtId="0" fontId="54" fillId="0" borderId="31" xfId="0" applyFont="1" applyBorder="1" applyAlignment="1">
      <alignment horizontal="center" vertical="center"/>
    </xf>
    <xf numFmtId="0" fontId="54" fillId="0" borderId="10" xfId="0" applyFont="1" applyBorder="1" applyAlignment="1">
      <alignment horizontal="center" vertical="center"/>
    </xf>
    <xf numFmtId="0" fontId="54" fillId="0" borderId="34" xfId="0" applyFont="1" applyBorder="1" applyAlignment="1">
      <alignment horizontal="center" vertical="center"/>
    </xf>
    <xf numFmtId="0" fontId="24" fillId="10" borderId="2" xfId="0" applyFont="1" applyFill="1" applyBorder="1" applyAlignment="1">
      <alignment horizontal="center" vertical="center"/>
    </xf>
    <xf numFmtId="0" fontId="24" fillId="10" borderId="3" xfId="0" applyFont="1" applyFill="1" applyBorder="1" applyAlignment="1">
      <alignment horizontal="center" vertical="center"/>
    </xf>
    <xf numFmtId="0" fontId="50" fillId="3" borderId="6" xfId="0" applyFont="1" applyFill="1" applyBorder="1" applyAlignment="1">
      <alignment horizontal="center" vertical="top"/>
    </xf>
    <xf numFmtId="0" fontId="50" fillId="3" borderId="0" xfId="0" applyFont="1" applyFill="1" applyAlignment="1">
      <alignment horizontal="center" vertical="top"/>
    </xf>
    <xf numFmtId="0" fontId="50" fillId="3" borderId="18" xfId="0" applyFont="1" applyFill="1" applyBorder="1" applyAlignment="1">
      <alignment horizontal="center" vertical="top"/>
    </xf>
    <xf numFmtId="0" fontId="50" fillId="3" borderId="22" xfId="0" applyFont="1" applyFill="1" applyBorder="1" applyAlignment="1">
      <alignment horizontal="center" vertical="top"/>
    </xf>
    <xf numFmtId="0" fontId="21" fillId="3" borderId="0" xfId="0" applyFont="1" applyFill="1" applyAlignment="1" applyProtection="1">
      <alignment horizontal="center" vertical="top"/>
      <protection hidden="1"/>
    </xf>
    <xf numFmtId="0" fontId="21" fillId="3" borderId="15" xfId="0" applyFont="1" applyFill="1" applyBorder="1" applyAlignment="1" applyProtection="1">
      <alignment horizontal="center" vertical="top"/>
      <protection hidden="1"/>
    </xf>
    <xf numFmtId="0" fontId="21" fillId="3" borderId="22" xfId="0" applyFont="1" applyFill="1" applyBorder="1" applyAlignment="1" applyProtection="1">
      <alignment horizontal="center" vertical="top"/>
      <protection hidden="1"/>
    </xf>
    <xf numFmtId="0" fontId="21" fillId="3" borderId="19" xfId="0" applyFont="1" applyFill="1" applyBorder="1" applyAlignment="1" applyProtection="1">
      <alignment horizontal="center" vertical="top"/>
      <protection hidden="1"/>
    </xf>
    <xf numFmtId="0" fontId="10" fillId="2" borderId="95" xfId="0" applyFont="1" applyFill="1" applyBorder="1" applyAlignment="1">
      <alignment horizontal="center" vertical="center" wrapText="1"/>
    </xf>
    <xf numFmtId="0" fontId="10" fillId="2" borderId="77" xfId="0" applyFont="1" applyFill="1" applyBorder="1" applyAlignment="1">
      <alignment horizontal="center" vertical="center" wrapText="1"/>
    </xf>
    <xf numFmtId="0" fontId="10" fillId="2" borderId="98" xfId="0" applyFont="1" applyFill="1" applyBorder="1" applyAlignment="1">
      <alignment horizontal="center" vertical="center" wrapText="1"/>
    </xf>
    <xf numFmtId="0" fontId="10" fillId="2" borderId="79"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99" xfId="0" applyFont="1" applyFill="1" applyBorder="1" applyAlignment="1">
      <alignment horizontal="center" vertical="center" wrapText="1"/>
    </xf>
    <xf numFmtId="0" fontId="56" fillId="2" borderId="17" xfId="0" applyFont="1" applyFill="1" applyBorder="1" applyAlignment="1">
      <alignment horizontal="center" vertical="center" wrapText="1"/>
    </xf>
    <xf numFmtId="0" fontId="56" fillId="2" borderId="20" xfId="0" applyFont="1" applyFill="1" applyBorder="1" applyAlignment="1">
      <alignment horizontal="center" vertical="center" wrapText="1"/>
    </xf>
    <xf numFmtId="0" fontId="56" fillId="2" borderId="8" xfId="0" applyFont="1" applyFill="1" applyBorder="1" applyAlignment="1">
      <alignment horizontal="center" vertical="center" wrapText="1"/>
    </xf>
    <xf numFmtId="0" fontId="56" fillId="2" borderId="6" xfId="0" applyFont="1" applyFill="1" applyBorder="1" applyAlignment="1">
      <alignment horizontal="center" vertical="center" wrapText="1"/>
    </xf>
    <xf numFmtId="0" fontId="56" fillId="2" borderId="0" xfId="0" applyFont="1" applyFill="1" applyAlignment="1">
      <alignment horizontal="center" vertical="center" wrapText="1"/>
    </xf>
    <xf numFmtId="0" fontId="56" fillId="2" borderId="15" xfId="0" applyFont="1" applyFill="1" applyBorder="1" applyAlignment="1">
      <alignment horizontal="center" vertical="center" wrapText="1"/>
    </xf>
    <xf numFmtId="0" fontId="56" fillId="2" borderId="18" xfId="0" applyFont="1" applyFill="1" applyBorder="1" applyAlignment="1">
      <alignment horizontal="center" vertical="center" wrapText="1"/>
    </xf>
    <xf numFmtId="0" fontId="56" fillId="2" borderId="22" xfId="0" applyFont="1" applyFill="1" applyBorder="1" applyAlignment="1">
      <alignment horizontal="center" vertical="center" wrapText="1"/>
    </xf>
    <xf numFmtId="0" fontId="56" fillId="2" borderId="19" xfId="0" applyFont="1" applyFill="1" applyBorder="1" applyAlignment="1">
      <alignment horizontal="center" vertical="center" wrapText="1"/>
    </xf>
    <xf numFmtId="0" fontId="6" fillId="0" borderId="41" xfId="0" applyFont="1" applyBorder="1" applyAlignment="1">
      <alignment horizontal="center" vertical="center" wrapText="1"/>
    </xf>
    <xf numFmtId="0" fontId="6" fillId="0" borderId="43"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3" xfId="0" applyFont="1" applyBorder="1" applyAlignment="1">
      <alignment horizontal="center" vertical="center" wrapText="1"/>
    </xf>
    <xf numFmtId="0" fontId="4" fillId="0" borderId="1" xfId="0" applyFont="1" applyBorder="1" applyAlignment="1">
      <alignment horizontal="center" vertical="center"/>
    </xf>
    <xf numFmtId="0" fontId="4" fillId="0" borderId="111" xfId="0" applyFont="1" applyBorder="1" applyAlignment="1">
      <alignment horizontal="center" vertical="center"/>
    </xf>
    <xf numFmtId="0" fontId="4" fillId="0" borderId="112" xfId="0" applyFont="1" applyBorder="1" applyAlignment="1">
      <alignment horizontal="center" vertical="center"/>
    </xf>
    <xf numFmtId="0" fontId="10" fillId="3" borderId="2" xfId="0" applyFont="1" applyFill="1" applyBorder="1" applyAlignment="1">
      <alignment horizontal="center" vertical="top"/>
    </xf>
    <xf numFmtId="0" fontId="10" fillId="3" borderId="16" xfId="0" applyFont="1" applyFill="1" applyBorder="1" applyAlignment="1">
      <alignment horizontal="center" vertical="top"/>
    </xf>
    <xf numFmtId="0" fontId="10" fillId="3" borderId="3" xfId="0" applyFont="1" applyFill="1" applyBorder="1" applyAlignment="1">
      <alignment horizontal="center" vertical="top"/>
    </xf>
    <xf numFmtId="0" fontId="21" fillId="3" borderId="17" xfId="0" applyFont="1" applyFill="1" applyBorder="1" applyAlignment="1">
      <alignment horizontal="center" vertical="center"/>
    </xf>
    <xf numFmtId="0" fontId="21" fillId="3" borderId="20" xfId="0" applyFont="1" applyFill="1" applyBorder="1" applyAlignment="1">
      <alignment horizontal="center" vertical="center"/>
    </xf>
    <xf numFmtId="0" fontId="21" fillId="3" borderId="8"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0" xfId="0" applyFont="1" applyFill="1" applyAlignment="1">
      <alignment horizontal="center" vertical="center"/>
    </xf>
    <xf numFmtId="0" fontId="21" fillId="3" borderId="15" xfId="0" applyFont="1" applyFill="1" applyBorder="1" applyAlignment="1">
      <alignment horizontal="center" vertical="center"/>
    </xf>
    <xf numFmtId="0" fontId="4" fillId="0" borderId="113" xfId="0" applyFont="1" applyBorder="1" applyAlignment="1">
      <alignment horizontal="center" vertical="center"/>
    </xf>
    <xf numFmtId="0" fontId="4" fillId="0" borderId="94" xfId="0" applyFont="1" applyBorder="1" applyAlignment="1">
      <alignment horizontal="center" vertical="center"/>
    </xf>
    <xf numFmtId="0" fontId="4" fillId="0" borderId="33" xfId="0" applyFont="1" applyBorder="1" applyAlignment="1">
      <alignment horizontal="center" vertical="center" wrapText="1"/>
    </xf>
    <xf numFmtId="0" fontId="4" fillId="0" borderId="80" xfId="0" applyFont="1" applyBorder="1" applyAlignment="1">
      <alignment horizontal="center" vertical="center" wrapText="1"/>
    </xf>
    <xf numFmtId="0" fontId="31" fillId="4" borderId="106" xfId="0" applyFont="1" applyFill="1" applyBorder="1" applyAlignment="1" applyProtection="1">
      <alignment horizontal="center" vertical="center"/>
      <protection locked="0"/>
    </xf>
    <xf numFmtId="0" fontId="31" fillId="4" borderId="108"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16" xfId="0" applyFont="1" applyFill="1" applyBorder="1" applyAlignment="1" applyProtection="1">
      <alignment horizontal="center" vertical="center"/>
      <protection locked="0"/>
    </xf>
    <xf numFmtId="0" fontId="31" fillId="4" borderId="3" xfId="0" applyFont="1" applyFill="1" applyBorder="1" applyAlignment="1" applyProtection="1">
      <alignment horizontal="center" vertical="center"/>
      <protection locked="0"/>
    </xf>
    <xf numFmtId="0" fontId="31" fillId="4" borderId="110" xfId="0" applyFont="1" applyFill="1" applyBorder="1" applyAlignment="1" applyProtection="1">
      <alignment horizontal="center" vertical="center"/>
      <protection locked="0"/>
    </xf>
    <xf numFmtId="0" fontId="31" fillId="4" borderId="81" xfId="0" applyFont="1" applyFill="1" applyBorder="1" applyAlignment="1" applyProtection="1">
      <alignment horizontal="center" vertical="center"/>
      <protection locked="0"/>
    </xf>
    <xf numFmtId="0" fontId="73" fillId="4" borderId="41" xfId="0" applyFont="1" applyFill="1" applyBorder="1" applyAlignment="1" applyProtection="1">
      <alignment horizontal="center" vertical="center"/>
      <protection locked="0"/>
    </xf>
    <xf numFmtId="0" fontId="73" fillId="4" borderId="43" xfId="0" applyFont="1" applyFill="1" applyBorder="1" applyAlignment="1" applyProtection="1">
      <alignment horizontal="center" vertical="center"/>
      <protection locked="0"/>
    </xf>
    <xf numFmtId="0" fontId="10" fillId="9" borderId="2" xfId="0" applyFont="1" applyFill="1" applyBorder="1" applyAlignment="1" applyProtection="1">
      <alignment horizontal="center" vertical="top"/>
      <protection hidden="1"/>
    </xf>
    <xf numFmtId="0" fontId="10" fillId="9" borderId="16" xfId="0" applyFont="1" applyFill="1" applyBorder="1" applyAlignment="1" applyProtection="1">
      <alignment horizontal="center" vertical="top"/>
      <protection hidden="1"/>
    </xf>
    <xf numFmtId="0" fontId="10" fillId="9" borderId="3" xfId="0" applyFont="1" applyFill="1" applyBorder="1" applyAlignment="1" applyProtection="1">
      <alignment horizontal="center" vertical="top"/>
      <protection hidden="1"/>
    </xf>
    <xf numFmtId="0" fontId="50" fillId="9" borderId="6" xfId="0" applyFont="1" applyFill="1" applyBorder="1" applyAlignment="1" applyProtection="1">
      <alignment horizontal="center" vertical="top"/>
      <protection hidden="1"/>
    </xf>
    <xf numFmtId="0" fontId="50" fillId="9" borderId="0" xfId="0" applyFont="1" applyFill="1" applyAlignment="1" applyProtection="1">
      <alignment horizontal="center" vertical="top"/>
      <protection hidden="1"/>
    </xf>
    <xf numFmtId="0" fontId="50" fillId="9" borderId="18" xfId="0" applyFont="1" applyFill="1" applyBorder="1" applyAlignment="1" applyProtection="1">
      <alignment horizontal="center" vertical="top"/>
      <protection hidden="1"/>
    </xf>
    <xf numFmtId="0" fontId="50" fillId="9" borderId="22" xfId="0" applyFont="1" applyFill="1" applyBorder="1" applyAlignment="1" applyProtection="1">
      <alignment horizontal="center" vertical="top"/>
      <protection hidden="1"/>
    </xf>
    <xf numFmtId="0" fontId="50" fillId="18" borderId="6" xfId="0" applyFont="1" applyFill="1" applyBorder="1" applyAlignment="1" applyProtection="1">
      <alignment horizontal="center" vertical="top"/>
      <protection hidden="1"/>
    </xf>
    <xf numFmtId="0" fontId="50" fillId="18" borderId="0" xfId="0" applyFont="1" applyFill="1" applyAlignment="1" applyProtection="1">
      <alignment horizontal="center" vertical="top"/>
      <protection hidden="1"/>
    </xf>
    <xf numFmtId="0" fontId="50" fillId="18" borderId="18" xfId="0" applyFont="1" applyFill="1" applyBorder="1" applyAlignment="1" applyProtection="1">
      <alignment horizontal="center" vertical="top"/>
      <protection hidden="1"/>
    </xf>
    <xf numFmtId="0" fontId="50" fillId="18" borderId="22" xfId="0" applyFont="1" applyFill="1" applyBorder="1" applyAlignment="1" applyProtection="1">
      <alignment horizontal="center" vertical="top"/>
      <protection hidden="1"/>
    </xf>
    <xf numFmtId="0" fontId="10" fillId="18" borderId="2" xfId="0" applyFont="1" applyFill="1" applyBorder="1" applyAlignment="1" applyProtection="1">
      <alignment horizontal="center" vertical="top"/>
      <protection hidden="1"/>
    </xf>
    <xf numFmtId="0" fontId="10" fillId="18" borderId="16" xfId="0" applyFont="1" applyFill="1" applyBorder="1" applyAlignment="1" applyProtection="1">
      <alignment horizontal="center" vertical="top"/>
      <protection hidden="1"/>
    </xf>
    <xf numFmtId="0" fontId="10" fillId="18" borderId="3" xfId="0" applyFont="1" applyFill="1" applyBorder="1" applyAlignment="1" applyProtection="1">
      <alignment horizontal="center" vertical="top"/>
      <protection hidden="1"/>
    </xf>
    <xf numFmtId="0" fontId="21" fillId="18" borderId="17" xfId="0" applyFont="1" applyFill="1" applyBorder="1" applyAlignment="1" applyProtection="1">
      <alignment horizontal="center" vertical="center"/>
      <protection hidden="1"/>
    </xf>
    <xf numFmtId="0" fontId="21" fillId="18" borderId="20" xfId="0" applyFont="1" applyFill="1" applyBorder="1" applyAlignment="1" applyProtection="1">
      <alignment horizontal="center" vertical="center"/>
      <protection hidden="1"/>
    </xf>
    <xf numFmtId="0" fontId="21" fillId="18" borderId="8" xfId="0" applyFont="1" applyFill="1" applyBorder="1" applyAlignment="1" applyProtection="1">
      <alignment horizontal="center" vertical="center"/>
      <protection hidden="1"/>
    </xf>
    <xf numFmtId="0" fontId="21" fillId="18" borderId="6" xfId="0" applyFont="1" applyFill="1" applyBorder="1" applyAlignment="1" applyProtection="1">
      <alignment horizontal="center" vertical="center"/>
      <protection hidden="1"/>
    </xf>
    <xf numFmtId="0" fontId="21" fillId="18" borderId="0" xfId="0" applyFont="1" applyFill="1" applyAlignment="1" applyProtection="1">
      <alignment horizontal="center" vertical="center"/>
      <protection hidden="1"/>
    </xf>
    <xf numFmtId="0" fontId="21" fillId="18" borderId="15" xfId="0" applyFont="1" applyFill="1" applyBorder="1" applyAlignment="1" applyProtection="1">
      <alignment horizontal="center" vertical="center"/>
      <protection hidden="1"/>
    </xf>
    <xf numFmtId="0" fontId="21" fillId="9" borderId="17" xfId="0" applyFont="1" applyFill="1" applyBorder="1" applyAlignment="1" applyProtection="1">
      <alignment horizontal="center" vertical="center"/>
      <protection hidden="1"/>
    </xf>
    <xf numFmtId="0" fontId="21" fillId="9" borderId="20" xfId="0" applyFont="1" applyFill="1" applyBorder="1" applyAlignment="1" applyProtection="1">
      <alignment horizontal="center" vertical="center"/>
      <protection hidden="1"/>
    </xf>
    <xf numFmtId="0" fontId="21" fillId="9" borderId="8" xfId="0" applyFont="1" applyFill="1" applyBorder="1" applyAlignment="1" applyProtection="1">
      <alignment horizontal="center" vertical="center"/>
      <protection hidden="1"/>
    </xf>
    <xf numFmtId="0" fontId="21" fillId="9" borderId="6" xfId="0" applyFont="1" applyFill="1" applyBorder="1" applyAlignment="1" applyProtection="1">
      <alignment horizontal="center" vertical="center"/>
      <protection hidden="1"/>
    </xf>
    <xf numFmtId="0" fontId="21" fillId="9" borderId="0" xfId="0" applyFont="1" applyFill="1" applyAlignment="1" applyProtection="1">
      <alignment horizontal="center" vertical="center"/>
      <protection hidden="1"/>
    </xf>
    <xf numFmtId="0" fontId="21" fillId="9" borderId="15" xfId="0" applyFont="1" applyFill="1" applyBorder="1" applyAlignment="1" applyProtection="1">
      <alignment horizontal="center" vertical="center"/>
      <protection hidden="1"/>
    </xf>
    <xf numFmtId="0" fontId="50" fillId="3" borderId="6" xfId="0" applyFont="1" applyFill="1" applyBorder="1" applyAlignment="1" applyProtection="1">
      <alignment horizontal="center" vertical="top"/>
      <protection hidden="1"/>
    </xf>
    <xf numFmtId="0" fontId="50" fillId="3" borderId="0" xfId="0" applyFont="1" applyFill="1" applyAlignment="1" applyProtection="1">
      <alignment horizontal="center" vertical="top"/>
      <protection hidden="1"/>
    </xf>
    <xf numFmtId="0" fontId="50" fillId="3" borderId="18" xfId="0" applyFont="1" applyFill="1" applyBorder="1" applyAlignment="1" applyProtection="1">
      <alignment horizontal="center" vertical="top"/>
      <protection hidden="1"/>
    </xf>
    <xf numFmtId="0" fontId="50" fillId="3" borderId="22" xfId="0" applyFont="1" applyFill="1" applyBorder="1" applyAlignment="1" applyProtection="1">
      <alignment horizontal="center" vertical="top"/>
      <protection hidden="1"/>
    </xf>
    <xf numFmtId="0" fontId="21" fillId="3" borderId="17" xfId="0" applyFont="1" applyFill="1" applyBorder="1" applyAlignment="1" applyProtection="1">
      <alignment horizontal="center" vertical="center"/>
      <protection hidden="1"/>
    </xf>
    <xf numFmtId="0" fontId="21" fillId="3" borderId="20" xfId="0" applyFont="1" applyFill="1" applyBorder="1" applyAlignment="1" applyProtection="1">
      <alignment horizontal="center" vertical="center"/>
      <protection hidden="1"/>
    </xf>
    <xf numFmtId="0" fontId="21" fillId="3" borderId="8" xfId="0" applyFont="1" applyFill="1" applyBorder="1" applyAlignment="1" applyProtection="1">
      <alignment horizontal="center" vertical="center"/>
      <protection hidden="1"/>
    </xf>
    <xf numFmtId="0" fontId="21" fillId="3" borderId="6" xfId="0" applyFont="1" applyFill="1" applyBorder="1" applyAlignment="1" applyProtection="1">
      <alignment horizontal="center" vertical="center"/>
      <protection hidden="1"/>
    </xf>
    <xf numFmtId="0" fontId="21" fillId="3" borderId="0" xfId="0" applyFont="1" applyFill="1" applyAlignment="1" applyProtection="1">
      <alignment horizontal="center" vertical="center"/>
      <protection hidden="1"/>
    </xf>
    <xf numFmtId="0" fontId="21" fillId="3" borderId="15" xfId="0" applyFont="1" applyFill="1" applyBorder="1" applyAlignment="1" applyProtection="1">
      <alignment horizontal="center" vertical="center"/>
      <protection hidden="1"/>
    </xf>
    <xf numFmtId="0" fontId="12" fillId="10" borderId="11" xfId="0" applyFont="1" applyFill="1" applyBorder="1" applyAlignment="1">
      <alignment horizontal="left" vertical="top" wrapText="1"/>
    </xf>
    <xf numFmtId="0" fontId="12" fillId="10" borderId="153" xfId="0" applyFont="1" applyFill="1" applyBorder="1" applyAlignment="1">
      <alignment horizontal="left" vertical="top" wrapText="1"/>
    </xf>
    <xf numFmtId="0" fontId="12" fillId="10" borderId="104" xfId="0" applyFont="1" applyFill="1" applyBorder="1" applyAlignment="1">
      <alignment horizontal="left" vertical="top" wrapText="1"/>
    </xf>
    <xf numFmtId="0" fontId="12" fillId="10" borderId="7" xfId="0" applyFont="1" applyFill="1" applyBorder="1" applyAlignment="1">
      <alignment horizontal="left" vertical="center"/>
    </xf>
    <xf numFmtId="0" fontId="12" fillId="10" borderId="11" xfId="0" applyFont="1" applyFill="1" applyBorder="1" applyAlignment="1">
      <alignment horizontal="left" vertical="center"/>
    </xf>
    <xf numFmtId="0" fontId="12" fillId="10" borderId="153" xfId="0" applyFont="1" applyFill="1" applyBorder="1" applyAlignment="1">
      <alignment horizontal="left" vertical="center"/>
    </xf>
    <xf numFmtId="0" fontId="12" fillId="10" borderId="104" xfId="0" applyFont="1" applyFill="1" applyBorder="1" applyAlignment="1">
      <alignment horizontal="left" vertical="center"/>
    </xf>
  </cellXfs>
  <cellStyles count="2">
    <cellStyle name="Collegamento ipertestuale" xfId="1" builtinId="8"/>
    <cellStyle name="Normale" xfId="0" builtinId="0"/>
  </cellStyles>
  <dxfs count="1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mruColors>
      <color rgb="FFFFCCFF"/>
      <color rgb="FFFF99FF"/>
      <color rgb="FFB7DEE8"/>
      <color rgb="FFFFCCCC"/>
      <color rgb="FF00FFFF"/>
      <color rgb="FFF0DCB0"/>
      <color rgb="FFEAEAEA"/>
      <color rgb="FFCCFF33"/>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tente/Desktop/VALIDAZIONI/Versioni%20per%20TAb.%20A8%20-%20SOSTEGNO%202%5e%20Fascia/VALIDAZIONE%20per%20A48%20SOSTEGNO%20%202%5e%20F.%20%20-%20vers.%201.0%20-%20MODELLO%20VUO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RETO"/>
      <sheetName val="sostegno 2F"/>
      <sheetName val="DATE A027"/>
    </sheetNames>
    <sheetDataSet>
      <sheetData sheetId="0">
        <row r="7">
          <cell r="L7" t="str">
            <v>1.O</v>
          </cell>
        </row>
      </sheetData>
      <sheetData sheetId="1" refreshError="1"/>
      <sheetData sheetId="2"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ficionadi@gmail.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BE57"/>
  <sheetViews>
    <sheetView tabSelected="1" zoomScale="75" zoomScaleNormal="75" workbookViewId="0">
      <selection activeCell="C4" sqref="C4:U18"/>
    </sheetView>
  </sheetViews>
  <sheetFormatPr defaultRowHeight="12.75" x14ac:dyDescent="0.2"/>
  <cols>
    <col min="1" max="1" width="9.1640625" customWidth="1"/>
    <col min="2" max="2" width="26.5" customWidth="1"/>
    <col min="20" max="20" width="26.1640625" customWidth="1"/>
    <col min="23" max="23" width="19.6640625" customWidth="1"/>
    <col min="24" max="24" width="14" customWidth="1"/>
  </cols>
  <sheetData>
    <row r="1" spans="1:57" x14ac:dyDescent="0.2">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row>
    <row r="2" spans="1:57" ht="31.5" customHeight="1" x14ac:dyDescent="0.2">
      <c r="A2" s="97"/>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row>
    <row r="3" spans="1:57" ht="13.15" customHeight="1" thickBot="1" x14ac:dyDescent="0.25">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row>
    <row r="4" spans="1:57" ht="13.5" customHeight="1" x14ac:dyDescent="0.2">
      <c r="A4" s="97"/>
      <c r="B4" s="97"/>
      <c r="C4" s="414" t="s">
        <v>245</v>
      </c>
      <c r="D4" s="415"/>
      <c r="E4" s="415"/>
      <c r="F4" s="415"/>
      <c r="G4" s="415"/>
      <c r="H4" s="415"/>
      <c r="I4" s="415"/>
      <c r="J4" s="415"/>
      <c r="K4" s="415"/>
      <c r="L4" s="415"/>
      <c r="M4" s="415"/>
      <c r="N4" s="415"/>
      <c r="O4" s="415"/>
      <c r="P4" s="415"/>
      <c r="Q4" s="415"/>
      <c r="R4" s="415"/>
      <c r="S4" s="415"/>
      <c r="T4" s="415"/>
      <c r="U4" s="416"/>
      <c r="V4" s="97"/>
      <c r="W4" s="409" t="s">
        <v>7</v>
      </c>
      <c r="X4" s="409" t="s">
        <v>244</v>
      </c>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row>
    <row r="5" spans="1:57" ht="13.5" customHeight="1" x14ac:dyDescent="0.2">
      <c r="A5" s="97"/>
      <c r="B5" s="97"/>
      <c r="C5" s="417"/>
      <c r="D5" s="418"/>
      <c r="E5" s="418"/>
      <c r="F5" s="418"/>
      <c r="G5" s="418"/>
      <c r="H5" s="418"/>
      <c r="I5" s="418"/>
      <c r="J5" s="418"/>
      <c r="K5" s="418"/>
      <c r="L5" s="418"/>
      <c r="M5" s="418"/>
      <c r="N5" s="418"/>
      <c r="O5" s="418"/>
      <c r="P5" s="418"/>
      <c r="Q5" s="418"/>
      <c r="R5" s="418"/>
      <c r="S5" s="418"/>
      <c r="T5" s="418"/>
      <c r="U5" s="419"/>
      <c r="V5" s="97"/>
      <c r="W5" s="410"/>
      <c r="X5" s="410"/>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row>
    <row r="6" spans="1:57" ht="13.5" customHeight="1" thickBot="1" x14ac:dyDescent="0.25">
      <c r="A6" s="97"/>
      <c r="B6" s="97"/>
      <c r="C6" s="417"/>
      <c r="D6" s="418"/>
      <c r="E6" s="418"/>
      <c r="F6" s="418"/>
      <c r="G6" s="418"/>
      <c r="H6" s="418"/>
      <c r="I6" s="418"/>
      <c r="J6" s="418"/>
      <c r="K6" s="418"/>
      <c r="L6" s="418"/>
      <c r="M6" s="418"/>
      <c r="N6" s="418"/>
      <c r="O6" s="418"/>
      <c r="P6" s="418"/>
      <c r="Q6" s="418"/>
      <c r="R6" s="418"/>
      <c r="S6" s="418"/>
      <c r="T6" s="418"/>
      <c r="U6" s="419"/>
      <c r="V6" s="97"/>
      <c r="W6" s="411"/>
      <c r="X6" s="411"/>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row>
    <row r="7" spans="1:57" ht="18.399999999999999" customHeight="1" x14ac:dyDescent="0.2">
      <c r="A7" s="97"/>
      <c r="B7" s="97"/>
      <c r="C7" s="417"/>
      <c r="D7" s="418"/>
      <c r="E7" s="418"/>
      <c r="F7" s="418"/>
      <c r="G7" s="418"/>
      <c r="H7" s="418"/>
      <c r="I7" s="418"/>
      <c r="J7" s="418"/>
      <c r="K7" s="418"/>
      <c r="L7" s="418"/>
      <c r="M7" s="418"/>
      <c r="N7" s="418"/>
      <c r="O7" s="418"/>
      <c r="P7" s="418"/>
      <c r="Q7" s="418"/>
      <c r="R7" s="418"/>
      <c r="S7" s="418"/>
      <c r="T7" s="418"/>
      <c r="U7" s="419"/>
      <c r="V7" s="97"/>
      <c r="W7" s="402"/>
      <c r="X7" s="402"/>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row>
    <row r="8" spans="1:57" ht="13.15" customHeight="1" x14ac:dyDescent="0.2">
      <c r="A8" s="97"/>
      <c r="B8" s="97"/>
      <c r="C8" s="417"/>
      <c r="D8" s="418"/>
      <c r="E8" s="418"/>
      <c r="F8" s="418"/>
      <c r="G8" s="418"/>
      <c r="H8" s="418"/>
      <c r="I8" s="418"/>
      <c r="J8" s="418"/>
      <c r="K8" s="418"/>
      <c r="L8" s="418"/>
      <c r="M8" s="418"/>
      <c r="N8" s="418"/>
      <c r="O8" s="418"/>
      <c r="P8" s="418"/>
      <c r="Q8" s="418"/>
      <c r="R8" s="418"/>
      <c r="S8" s="418"/>
      <c r="T8" s="418"/>
      <c r="U8" s="419"/>
      <c r="V8" s="97"/>
      <c r="W8" s="402"/>
      <c r="X8" s="402"/>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row>
    <row r="9" spans="1:57" ht="8.65" customHeight="1" x14ac:dyDescent="0.2">
      <c r="A9" s="97"/>
      <c r="B9" s="97"/>
      <c r="C9" s="417"/>
      <c r="D9" s="418"/>
      <c r="E9" s="418"/>
      <c r="F9" s="418"/>
      <c r="G9" s="418"/>
      <c r="H9" s="418"/>
      <c r="I9" s="418"/>
      <c r="J9" s="418"/>
      <c r="K9" s="418"/>
      <c r="L9" s="418"/>
      <c r="M9" s="418"/>
      <c r="N9" s="418"/>
      <c r="O9" s="418"/>
      <c r="P9" s="418"/>
      <c r="Q9" s="418"/>
      <c r="R9" s="418"/>
      <c r="S9" s="418"/>
      <c r="T9" s="418"/>
      <c r="U9" s="419"/>
      <c r="V9" s="97"/>
      <c r="W9" s="120"/>
      <c r="X9" s="121"/>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row>
    <row r="10" spans="1:57" ht="13.5" customHeight="1" x14ac:dyDescent="0.2">
      <c r="A10" s="97"/>
      <c r="B10" s="97"/>
      <c r="C10" s="417"/>
      <c r="D10" s="418"/>
      <c r="E10" s="418"/>
      <c r="F10" s="418"/>
      <c r="G10" s="418"/>
      <c r="H10" s="418"/>
      <c r="I10" s="418"/>
      <c r="J10" s="418"/>
      <c r="K10" s="418"/>
      <c r="L10" s="418"/>
      <c r="M10" s="418"/>
      <c r="N10" s="418"/>
      <c r="O10" s="418"/>
      <c r="P10" s="418"/>
      <c r="Q10" s="418"/>
      <c r="R10" s="418"/>
      <c r="S10" s="418"/>
      <c r="T10" s="418"/>
      <c r="U10" s="419"/>
      <c r="V10" s="97"/>
      <c r="W10" s="121"/>
      <c r="X10" s="121"/>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row>
    <row r="11" spans="1:57" ht="6.75" customHeight="1" x14ac:dyDescent="0.2">
      <c r="A11" s="97"/>
      <c r="B11" s="97"/>
      <c r="C11" s="417"/>
      <c r="D11" s="418"/>
      <c r="E11" s="418"/>
      <c r="F11" s="418"/>
      <c r="G11" s="418"/>
      <c r="H11" s="418"/>
      <c r="I11" s="418"/>
      <c r="J11" s="418"/>
      <c r="K11" s="418"/>
      <c r="L11" s="418"/>
      <c r="M11" s="418"/>
      <c r="N11" s="418"/>
      <c r="O11" s="418"/>
      <c r="P11" s="418"/>
      <c r="Q11" s="418"/>
      <c r="R11" s="418"/>
      <c r="S11" s="418"/>
      <c r="T11" s="418"/>
      <c r="U11" s="419"/>
      <c r="V11" s="97"/>
      <c r="W11" s="121"/>
      <c r="X11" s="121"/>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row>
    <row r="12" spans="1:57" ht="13.15" customHeight="1" x14ac:dyDescent="0.2">
      <c r="A12" s="97"/>
      <c r="B12" s="97"/>
      <c r="C12" s="417"/>
      <c r="D12" s="418"/>
      <c r="E12" s="418"/>
      <c r="F12" s="418"/>
      <c r="G12" s="418"/>
      <c r="H12" s="418"/>
      <c r="I12" s="418"/>
      <c r="J12" s="418"/>
      <c r="K12" s="418"/>
      <c r="L12" s="418"/>
      <c r="M12" s="418"/>
      <c r="N12" s="418"/>
      <c r="O12" s="418"/>
      <c r="P12" s="418"/>
      <c r="Q12" s="418"/>
      <c r="R12" s="418"/>
      <c r="S12" s="418"/>
      <c r="T12" s="418"/>
      <c r="U12" s="419"/>
      <c r="V12" s="97"/>
      <c r="W12" s="121"/>
      <c r="X12" s="121"/>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row>
    <row r="13" spans="1:57" ht="13.15" customHeight="1" x14ac:dyDescent="0.2">
      <c r="A13" s="97"/>
      <c r="B13" s="97"/>
      <c r="C13" s="417"/>
      <c r="D13" s="418"/>
      <c r="E13" s="418"/>
      <c r="F13" s="418"/>
      <c r="G13" s="418"/>
      <c r="H13" s="418"/>
      <c r="I13" s="418"/>
      <c r="J13" s="418"/>
      <c r="K13" s="418"/>
      <c r="L13" s="418"/>
      <c r="M13" s="418"/>
      <c r="N13" s="418"/>
      <c r="O13" s="418"/>
      <c r="P13" s="418"/>
      <c r="Q13" s="418"/>
      <c r="R13" s="418"/>
      <c r="S13" s="418"/>
      <c r="T13" s="418"/>
      <c r="U13" s="419"/>
      <c r="V13" s="97"/>
      <c r="W13" s="121"/>
      <c r="X13" s="121"/>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row>
    <row r="14" spans="1:57" ht="13.5" customHeight="1" x14ac:dyDescent="0.2">
      <c r="A14" s="97"/>
      <c r="B14" s="97"/>
      <c r="C14" s="417"/>
      <c r="D14" s="418"/>
      <c r="E14" s="418"/>
      <c r="F14" s="418"/>
      <c r="G14" s="418"/>
      <c r="H14" s="418"/>
      <c r="I14" s="418"/>
      <c r="J14" s="418"/>
      <c r="K14" s="418"/>
      <c r="L14" s="418"/>
      <c r="M14" s="418"/>
      <c r="N14" s="418"/>
      <c r="O14" s="418"/>
      <c r="P14" s="418"/>
      <c r="Q14" s="418"/>
      <c r="R14" s="418"/>
      <c r="S14" s="418"/>
      <c r="T14" s="418"/>
      <c r="U14" s="419"/>
      <c r="V14" s="97"/>
      <c r="W14" s="121"/>
      <c r="X14" s="121"/>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row>
    <row r="15" spans="1:57" ht="6" customHeight="1" x14ac:dyDescent="0.2">
      <c r="A15" s="97"/>
      <c r="B15" s="97"/>
      <c r="C15" s="417"/>
      <c r="D15" s="418"/>
      <c r="E15" s="418"/>
      <c r="F15" s="418"/>
      <c r="G15" s="418"/>
      <c r="H15" s="418"/>
      <c r="I15" s="418"/>
      <c r="J15" s="418"/>
      <c r="K15" s="418"/>
      <c r="L15" s="418"/>
      <c r="M15" s="418"/>
      <c r="N15" s="418"/>
      <c r="O15" s="418"/>
      <c r="P15" s="418"/>
      <c r="Q15" s="418"/>
      <c r="R15" s="418"/>
      <c r="S15" s="418"/>
      <c r="T15" s="418"/>
      <c r="U15" s="419"/>
      <c r="V15" s="97"/>
      <c r="W15" s="121"/>
      <c r="X15" s="121"/>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row>
    <row r="16" spans="1:57" ht="13.9" customHeight="1" x14ac:dyDescent="0.2">
      <c r="A16" s="97"/>
      <c r="B16" s="97"/>
      <c r="C16" s="417"/>
      <c r="D16" s="418"/>
      <c r="E16" s="418"/>
      <c r="F16" s="418"/>
      <c r="G16" s="418"/>
      <c r="H16" s="418"/>
      <c r="I16" s="418"/>
      <c r="J16" s="418"/>
      <c r="K16" s="418"/>
      <c r="L16" s="418"/>
      <c r="M16" s="418"/>
      <c r="N16" s="418"/>
      <c r="O16" s="418"/>
      <c r="P16" s="418"/>
      <c r="Q16" s="418"/>
      <c r="R16" s="418"/>
      <c r="S16" s="418"/>
      <c r="T16" s="418"/>
      <c r="U16" s="419"/>
      <c r="V16" s="97"/>
      <c r="W16" s="121"/>
      <c r="X16" s="121"/>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row>
    <row r="17" spans="1:57" ht="27.75" customHeight="1" x14ac:dyDescent="0.2">
      <c r="A17" s="97"/>
      <c r="B17" s="97"/>
      <c r="C17" s="417"/>
      <c r="D17" s="418"/>
      <c r="E17" s="418"/>
      <c r="F17" s="418"/>
      <c r="G17" s="418"/>
      <c r="H17" s="418"/>
      <c r="I17" s="418"/>
      <c r="J17" s="418"/>
      <c r="K17" s="418"/>
      <c r="L17" s="418"/>
      <c r="M17" s="418"/>
      <c r="N17" s="418"/>
      <c r="O17" s="418"/>
      <c r="P17" s="418"/>
      <c r="Q17" s="418"/>
      <c r="R17" s="418"/>
      <c r="S17" s="418"/>
      <c r="T17" s="418"/>
      <c r="U17" s="419"/>
      <c r="V17" s="97"/>
      <c r="W17" s="121"/>
      <c r="X17" s="121"/>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row>
    <row r="18" spans="1:57" ht="39.75" customHeight="1" thickBot="1" x14ac:dyDescent="0.25">
      <c r="A18" s="97"/>
      <c r="B18" s="97"/>
      <c r="C18" s="417"/>
      <c r="D18" s="418"/>
      <c r="E18" s="418"/>
      <c r="F18" s="418"/>
      <c r="G18" s="418"/>
      <c r="H18" s="418"/>
      <c r="I18" s="418"/>
      <c r="J18" s="418"/>
      <c r="K18" s="418"/>
      <c r="L18" s="418"/>
      <c r="M18" s="418"/>
      <c r="N18" s="418"/>
      <c r="O18" s="418"/>
      <c r="P18" s="418"/>
      <c r="Q18" s="418"/>
      <c r="R18" s="418"/>
      <c r="S18" s="418"/>
      <c r="T18" s="418"/>
      <c r="U18" s="419"/>
      <c r="V18" s="97"/>
      <c r="W18" s="121"/>
      <c r="X18" s="121"/>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row>
    <row r="19" spans="1:57" ht="85.5" customHeight="1" thickBot="1" x14ac:dyDescent="0.25">
      <c r="A19" s="97"/>
      <c r="B19" s="97"/>
      <c r="C19" s="420" t="s">
        <v>246</v>
      </c>
      <c r="D19" s="421"/>
      <c r="E19" s="421"/>
      <c r="F19" s="421"/>
      <c r="G19" s="421"/>
      <c r="H19" s="421"/>
      <c r="I19" s="421"/>
      <c r="J19" s="421"/>
      <c r="K19" s="421"/>
      <c r="L19" s="421"/>
      <c r="M19" s="421"/>
      <c r="N19" s="421"/>
      <c r="O19" s="421"/>
      <c r="P19" s="421"/>
      <c r="Q19" s="421"/>
      <c r="R19" s="421"/>
      <c r="S19" s="421"/>
      <c r="T19" s="421"/>
      <c r="U19" s="422"/>
      <c r="V19" s="97"/>
      <c r="W19" s="423"/>
      <c r="X19" s="423"/>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row>
    <row r="20" spans="1:57" ht="126.75" customHeight="1" thickBot="1" x14ac:dyDescent="0.25">
      <c r="A20" s="97"/>
      <c r="B20" s="97"/>
      <c r="C20" s="424" t="s">
        <v>247</v>
      </c>
      <c r="D20" s="425"/>
      <c r="E20" s="425"/>
      <c r="F20" s="425"/>
      <c r="G20" s="425"/>
      <c r="H20" s="425"/>
      <c r="I20" s="425"/>
      <c r="J20" s="425"/>
      <c r="K20" s="425"/>
      <c r="L20" s="425"/>
      <c r="M20" s="425"/>
      <c r="N20" s="425"/>
      <c r="O20" s="425"/>
      <c r="P20" s="425"/>
      <c r="Q20" s="425"/>
      <c r="R20" s="425"/>
      <c r="S20" s="425"/>
      <c r="T20" s="425"/>
      <c r="U20" s="426"/>
      <c r="V20" s="97"/>
      <c r="W20" s="423"/>
      <c r="X20" s="423"/>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row>
    <row r="21" spans="1:57" ht="18.75" customHeight="1" x14ac:dyDescent="0.2">
      <c r="A21" s="97"/>
      <c r="B21" s="97"/>
      <c r="C21" s="412" t="s">
        <v>223</v>
      </c>
      <c r="D21" s="412"/>
      <c r="E21" s="412"/>
      <c r="F21" s="412"/>
      <c r="G21" s="412"/>
      <c r="H21" s="412"/>
      <c r="I21" s="412"/>
      <c r="J21" s="412"/>
      <c r="K21" s="412"/>
      <c r="L21" s="412"/>
      <c r="M21" s="412"/>
      <c r="N21" s="412"/>
      <c r="O21" s="412"/>
      <c r="P21" s="412"/>
      <c r="Q21" s="412"/>
      <c r="R21" s="412"/>
      <c r="S21" s="412"/>
      <c r="T21" s="412"/>
      <c r="U21" s="412"/>
      <c r="V21" s="97"/>
      <c r="W21" s="423"/>
      <c r="X21" s="423"/>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row>
    <row r="22" spans="1:57" ht="2.65" customHeight="1" x14ac:dyDescent="0.2">
      <c r="A22" s="97"/>
      <c r="B22" s="97"/>
      <c r="C22" s="413"/>
      <c r="D22" s="413"/>
      <c r="E22" s="413"/>
      <c r="F22" s="413"/>
      <c r="G22" s="413"/>
      <c r="H22" s="413"/>
      <c r="I22" s="413"/>
      <c r="J22" s="413"/>
      <c r="K22" s="413"/>
      <c r="L22" s="413"/>
      <c r="M22" s="413"/>
      <c r="N22" s="413"/>
      <c r="O22" s="413"/>
      <c r="P22" s="413"/>
      <c r="Q22" s="413"/>
      <c r="R22" s="413"/>
      <c r="S22" s="413"/>
      <c r="T22" s="413"/>
      <c r="U22" s="413"/>
      <c r="V22" s="97"/>
      <c r="W22" s="423"/>
      <c r="X22" s="423"/>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row>
    <row r="23" spans="1:57" ht="21.75" customHeight="1" x14ac:dyDescent="0.2">
      <c r="A23" s="97"/>
      <c r="B23" s="97"/>
      <c r="C23" s="413"/>
      <c r="D23" s="413"/>
      <c r="E23" s="413"/>
      <c r="F23" s="413"/>
      <c r="G23" s="413"/>
      <c r="H23" s="413"/>
      <c r="I23" s="413"/>
      <c r="J23" s="413"/>
      <c r="K23" s="413"/>
      <c r="L23" s="413"/>
      <c r="M23" s="413"/>
      <c r="N23" s="413"/>
      <c r="O23" s="413"/>
      <c r="P23" s="413"/>
      <c r="Q23" s="413"/>
      <c r="R23" s="413"/>
      <c r="S23" s="413"/>
      <c r="T23" s="413"/>
      <c r="U23" s="413"/>
      <c r="V23" s="97"/>
      <c r="W23" s="423"/>
      <c r="X23" s="423"/>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row>
    <row r="24" spans="1:57" ht="15.4" customHeight="1" x14ac:dyDescent="0.2">
      <c r="A24" s="97"/>
      <c r="B24" s="97"/>
      <c r="C24" s="403" t="s">
        <v>133</v>
      </c>
      <c r="D24" s="404"/>
      <c r="E24" s="404"/>
      <c r="F24" s="404"/>
      <c r="G24" s="404"/>
      <c r="H24" s="404"/>
      <c r="I24" s="404"/>
      <c r="J24" s="404"/>
      <c r="K24" s="404"/>
      <c r="L24" s="404"/>
      <c r="M24" s="404"/>
      <c r="N24" s="404"/>
      <c r="O24" s="404"/>
      <c r="P24" s="404"/>
      <c r="Q24" s="404"/>
      <c r="R24" s="404"/>
      <c r="S24" s="404"/>
      <c r="T24" s="404"/>
      <c r="U24" s="405"/>
      <c r="V24" s="97"/>
      <c r="W24" s="423"/>
      <c r="X24" s="423"/>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row>
    <row r="25" spans="1:57" ht="31.9" customHeight="1" thickBot="1" x14ac:dyDescent="0.25">
      <c r="A25" s="97"/>
      <c r="B25" s="97"/>
      <c r="C25" s="406"/>
      <c r="D25" s="407"/>
      <c r="E25" s="407"/>
      <c r="F25" s="407"/>
      <c r="G25" s="407"/>
      <c r="H25" s="407"/>
      <c r="I25" s="407"/>
      <c r="J25" s="407"/>
      <c r="K25" s="407"/>
      <c r="L25" s="407"/>
      <c r="M25" s="407"/>
      <c r="N25" s="407"/>
      <c r="O25" s="407"/>
      <c r="P25" s="407"/>
      <c r="Q25" s="407"/>
      <c r="R25" s="407"/>
      <c r="S25" s="407"/>
      <c r="T25" s="407"/>
      <c r="U25" s="408"/>
      <c r="V25" s="97"/>
      <c r="W25" s="423"/>
      <c r="X25" s="423"/>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row>
    <row r="26" spans="1:57" ht="15" customHeight="1" x14ac:dyDescent="0.2">
      <c r="A26" s="97"/>
      <c r="B26" s="97"/>
      <c r="C26" s="393" t="s">
        <v>136</v>
      </c>
      <c r="D26" s="394"/>
      <c r="E26" s="394"/>
      <c r="F26" s="394"/>
      <c r="G26" s="394"/>
      <c r="H26" s="394"/>
      <c r="I26" s="394"/>
      <c r="J26" s="394"/>
      <c r="K26" s="394"/>
      <c r="L26" s="394"/>
      <c r="M26" s="394"/>
      <c r="N26" s="394"/>
      <c r="O26" s="394"/>
      <c r="P26" s="394"/>
      <c r="Q26" s="394"/>
      <c r="R26" s="394"/>
      <c r="S26" s="394"/>
      <c r="T26" s="394"/>
      <c r="U26" s="395"/>
      <c r="V26" s="97"/>
      <c r="W26" s="423"/>
      <c r="X26" s="423"/>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row>
    <row r="27" spans="1:57" ht="13.5" customHeight="1" x14ac:dyDescent="0.2">
      <c r="A27" s="97"/>
      <c r="B27" s="97"/>
      <c r="C27" s="396"/>
      <c r="D27" s="397"/>
      <c r="E27" s="397"/>
      <c r="F27" s="397"/>
      <c r="G27" s="397"/>
      <c r="H27" s="397"/>
      <c r="I27" s="397"/>
      <c r="J27" s="397"/>
      <c r="K27" s="397"/>
      <c r="L27" s="397"/>
      <c r="M27" s="397"/>
      <c r="N27" s="397"/>
      <c r="O27" s="397"/>
      <c r="P27" s="397"/>
      <c r="Q27" s="397"/>
      <c r="R27" s="397"/>
      <c r="S27" s="397"/>
      <c r="T27" s="397"/>
      <c r="U27" s="398"/>
      <c r="V27" s="97"/>
      <c r="W27" s="423"/>
      <c r="X27" s="423"/>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row>
    <row r="28" spans="1:57" ht="19.350000000000001" customHeight="1" thickBot="1" x14ac:dyDescent="0.25">
      <c r="A28" s="97"/>
      <c r="B28" s="97"/>
      <c r="C28" s="399"/>
      <c r="D28" s="400"/>
      <c r="E28" s="400"/>
      <c r="F28" s="400"/>
      <c r="G28" s="400"/>
      <c r="H28" s="400"/>
      <c r="I28" s="400"/>
      <c r="J28" s="400"/>
      <c r="K28" s="400"/>
      <c r="L28" s="400"/>
      <c r="M28" s="400"/>
      <c r="N28" s="400"/>
      <c r="O28" s="400"/>
      <c r="P28" s="400"/>
      <c r="Q28" s="400"/>
      <c r="R28" s="400"/>
      <c r="S28" s="400"/>
      <c r="T28" s="400"/>
      <c r="U28" s="401"/>
      <c r="V28" s="97"/>
      <c r="W28" s="423"/>
      <c r="X28" s="423"/>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row>
    <row r="29" spans="1:57" ht="10.15" customHeight="1" x14ac:dyDescent="0.2">
      <c r="A29" s="97"/>
      <c r="B29" s="97"/>
      <c r="C29" s="122"/>
      <c r="D29" s="122"/>
      <c r="E29" s="122"/>
      <c r="F29" s="122"/>
      <c r="G29" s="122"/>
      <c r="H29" s="122"/>
      <c r="I29" s="122"/>
      <c r="J29" s="122"/>
      <c r="K29" s="122"/>
      <c r="L29" s="122"/>
      <c r="M29" s="122"/>
      <c r="N29" s="122"/>
      <c r="O29" s="122"/>
      <c r="P29" s="122"/>
      <c r="Q29" s="122"/>
      <c r="R29" s="122"/>
      <c r="S29" s="122"/>
      <c r="T29" s="122"/>
      <c r="U29" s="122"/>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row>
    <row r="30" spans="1:57" ht="44.25" customHeight="1" x14ac:dyDescent="0.2">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row>
    <row r="31" spans="1:57" ht="42.75" customHeight="1" x14ac:dyDescent="0.2">
      <c r="A31" s="97"/>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row>
    <row r="32" spans="1:57" ht="13.9" customHeight="1" x14ac:dyDescent="0.2">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row>
    <row r="33" spans="1:57" ht="13.9" customHeight="1" x14ac:dyDescent="0.2">
      <c r="A33" s="97"/>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row>
    <row r="34" spans="1:57" ht="13.9" customHeight="1" x14ac:dyDescent="0.2">
      <c r="A34" s="97"/>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row>
    <row r="35" spans="1:57" ht="40.5" customHeight="1" x14ac:dyDescent="0.2">
      <c r="A35" s="97"/>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row>
    <row r="36" spans="1:57" ht="17.25" customHeight="1" x14ac:dyDescent="0.2">
      <c r="A36" s="97"/>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row>
    <row r="37" spans="1:57" ht="31.5" customHeight="1" x14ac:dyDescent="0.2">
      <c r="A37" s="97"/>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row>
    <row r="38" spans="1:57" ht="13.5" customHeight="1" x14ac:dyDescent="0.2">
      <c r="A38" s="97"/>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row>
    <row r="39" spans="1:57" ht="17.25" customHeight="1" x14ac:dyDescent="0.2">
      <c r="A39" s="97"/>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row>
    <row r="40" spans="1:57" ht="17.25" customHeight="1" x14ac:dyDescent="0.2">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row>
    <row r="41" spans="1:57" ht="35.65" customHeight="1" x14ac:dyDescent="0.2">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row>
    <row r="42" spans="1:57" ht="33.4" customHeight="1" x14ac:dyDescent="0.2">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row>
    <row r="43" spans="1:57" x14ac:dyDescent="0.2">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row>
    <row r="44" spans="1:57"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row>
    <row r="45" spans="1:57"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row>
    <row r="46" spans="1:57"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row>
    <row r="47" spans="1:57"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row>
    <row r="48" spans="1:57"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row>
    <row r="49" spans="1:57"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row>
    <row r="50" spans="1:57" x14ac:dyDescent="0.2">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row>
    <row r="51" spans="1:57" x14ac:dyDescent="0.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row>
    <row r="52" spans="1:57" x14ac:dyDescent="0.2">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row>
    <row r="53" spans="1:57" x14ac:dyDescent="0.2">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row>
    <row r="54" spans="1:57"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row>
    <row r="55" spans="1:57" x14ac:dyDescent="0.2">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row>
    <row r="56" spans="1:57" ht="43.15" customHeight="1"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row>
    <row r="57" spans="1:57" x14ac:dyDescent="0.2">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row>
  </sheetData>
  <sheetProtection algorithmName="SHA-512" hashValue="U18gpYyWcvv1GM5ZciLTX5We/11JB6cz27/U8fdBryOQUiPpgUyOqSZ8e+s4wiSwlsWRFdZEZv2GXSLPuRctYQ==" saltValue="ib7m7o+ghnkTqixS+CWXgQ==" spinCount="100000" sheet="1" objects="1" scenarios="1"/>
  <mergeCells count="11">
    <mergeCell ref="C26:U28"/>
    <mergeCell ref="W7:W8"/>
    <mergeCell ref="X7:X8"/>
    <mergeCell ref="C24:U25"/>
    <mergeCell ref="W4:W6"/>
    <mergeCell ref="X4:X6"/>
    <mergeCell ref="C21:U23"/>
    <mergeCell ref="C4:U18"/>
    <mergeCell ref="C19:U19"/>
    <mergeCell ref="W19:X28"/>
    <mergeCell ref="C20:U20"/>
  </mergeCells>
  <phoneticPr fontId="5" type="noConversion"/>
  <hyperlinks>
    <hyperlink ref="C21" r:id="rId1" display="aficionadi@gmail.com"/>
  </hyperlinks>
  <pageMargins left="0.51181102362204722" right="0.51181102362204722" top="0.35433070866141736" bottom="0.35433070866141736" header="0.31496062992125984" footer="0.31496062992125984"/>
  <pageSetup paperSize="9" scale="80"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3">
    <pageSetUpPr fitToPage="1"/>
  </sheetPr>
  <dimension ref="A1:BG56"/>
  <sheetViews>
    <sheetView topLeftCell="A16" zoomScale="75" zoomScaleNormal="75" workbookViewId="0">
      <selection activeCell="M34" sqref="M34:AC39"/>
    </sheetView>
  </sheetViews>
  <sheetFormatPr defaultRowHeight="12.75" x14ac:dyDescent="0.2"/>
  <cols>
    <col min="1" max="1" width="7" customWidth="1"/>
    <col min="2" max="2" width="3.83203125" customWidth="1"/>
    <col min="3" max="3" width="28.6640625" customWidth="1"/>
    <col min="4" max="5" width="18.83203125" customWidth="1"/>
    <col min="6" max="6" width="15.6640625" customWidth="1"/>
    <col min="7" max="7" width="12.6640625" customWidth="1"/>
    <col min="8" max="8" width="5.6640625" customWidth="1"/>
    <col min="9" max="12" width="1.83203125" customWidth="1"/>
    <col min="13" max="13" width="9.6640625" customWidth="1"/>
    <col min="14" max="16" width="6.1640625" customWidth="1"/>
    <col min="17" max="26" width="0" hidden="1" customWidth="1"/>
    <col min="27" max="27" width="0.1640625" customWidth="1"/>
    <col min="28" max="28" width="2" customWidth="1"/>
    <col min="29" max="29" width="12.6640625" customWidth="1"/>
    <col min="30" max="30" width="2.6640625" customWidth="1"/>
    <col min="31" max="31" width="20.33203125" customWidth="1"/>
    <col min="32" max="32" width="1.6640625" customWidth="1"/>
    <col min="33" max="33" width="6.6640625" customWidth="1"/>
    <col min="34" max="34" width="2.6640625" customWidth="1"/>
    <col min="39" max="39" width="2.6640625" customWidth="1"/>
  </cols>
  <sheetData>
    <row r="1" spans="1:59" ht="25.35" customHeight="1" thickBot="1" x14ac:dyDescent="0.25">
      <c r="A1" s="691" t="s">
        <v>108</v>
      </c>
      <c r="B1" s="692"/>
      <c r="C1" s="695"/>
      <c r="D1" s="149" t="s">
        <v>84</v>
      </c>
      <c r="E1" s="150" t="s">
        <v>5</v>
      </c>
      <c r="F1" s="676" t="s">
        <v>142</v>
      </c>
      <c r="G1" s="677"/>
      <c r="H1" s="677"/>
      <c r="I1" s="677"/>
      <c r="J1" s="677"/>
      <c r="K1" s="670" t="str">
        <f>IF(+'SCHEDE '!B2=0,"Inserire il nome nel file SCHEDE",+'SCHEDE '!B2)</f>
        <v/>
      </c>
      <c r="L1" s="671"/>
      <c r="M1" s="671"/>
      <c r="N1" s="671"/>
      <c r="O1" s="671"/>
      <c r="P1" s="671"/>
      <c r="Q1" s="671"/>
      <c r="R1" s="671"/>
      <c r="S1" s="671"/>
      <c r="T1" s="671"/>
      <c r="U1" s="671"/>
      <c r="V1" s="671"/>
      <c r="W1" s="671"/>
      <c r="X1" s="671"/>
      <c r="Y1" s="671"/>
      <c r="Z1" s="671"/>
      <c r="AA1" s="671"/>
      <c r="AB1" s="671"/>
      <c r="AC1" s="672"/>
      <c r="AD1" s="97"/>
      <c r="AE1" s="97"/>
      <c r="AF1" s="97"/>
      <c r="AG1" s="97"/>
      <c r="AH1" s="97"/>
      <c r="AI1" s="617" t="s">
        <v>228</v>
      </c>
      <c r="AJ1" s="618"/>
      <c r="AK1" s="618"/>
      <c r="AL1" s="618"/>
      <c r="AM1" s="618"/>
      <c r="AN1" s="619"/>
      <c r="AO1" s="97"/>
      <c r="AP1" s="97"/>
      <c r="AQ1" s="97"/>
      <c r="AR1" s="97"/>
      <c r="AS1" s="97"/>
      <c r="AT1" s="97"/>
      <c r="AU1" s="97"/>
      <c r="AV1" s="97"/>
      <c r="AW1" s="97"/>
      <c r="AX1" s="97"/>
      <c r="AY1" s="97"/>
      <c r="AZ1" s="97"/>
      <c r="BA1" s="97"/>
      <c r="BB1" s="97"/>
      <c r="BC1" s="97"/>
      <c r="BD1" s="97"/>
      <c r="BE1" s="97"/>
      <c r="BF1" s="97"/>
      <c r="BG1" s="97"/>
    </row>
    <row r="2" spans="1:59" ht="25.35" customHeight="1" thickBot="1" x14ac:dyDescent="0.25">
      <c r="A2" s="693"/>
      <c r="B2" s="694"/>
      <c r="C2" s="696"/>
      <c r="D2" s="136"/>
      <c r="E2" s="137"/>
      <c r="F2" s="678"/>
      <c r="G2" s="679"/>
      <c r="H2" s="679"/>
      <c r="I2" s="679"/>
      <c r="J2" s="679"/>
      <c r="K2" s="673"/>
      <c r="L2" s="674"/>
      <c r="M2" s="674"/>
      <c r="N2" s="674"/>
      <c r="O2" s="674"/>
      <c r="P2" s="674"/>
      <c r="Q2" s="674"/>
      <c r="R2" s="674"/>
      <c r="S2" s="674"/>
      <c r="T2" s="674"/>
      <c r="U2" s="674"/>
      <c r="V2" s="674"/>
      <c r="W2" s="674"/>
      <c r="X2" s="674"/>
      <c r="Y2" s="674"/>
      <c r="Z2" s="674"/>
      <c r="AA2" s="674"/>
      <c r="AB2" s="674"/>
      <c r="AC2" s="675"/>
      <c r="AD2" s="97"/>
      <c r="AE2" s="117" t="s">
        <v>7</v>
      </c>
      <c r="AF2" s="721" t="str">
        <f>+Start!X4</f>
        <v>21.3</v>
      </c>
      <c r="AG2" s="722"/>
      <c r="AH2" s="97"/>
      <c r="AI2" s="620"/>
      <c r="AJ2" s="621"/>
      <c r="AK2" s="621"/>
      <c r="AL2" s="621"/>
      <c r="AM2" s="621"/>
      <c r="AN2" s="622"/>
      <c r="AO2" s="97"/>
      <c r="AP2" s="97"/>
      <c r="AQ2" s="97"/>
      <c r="AR2" s="97"/>
      <c r="AS2" s="97"/>
      <c r="AT2" s="97"/>
      <c r="AU2" s="97"/>
      <c r="AV2" s="97"/>
      <c r="AW2" s="97"/>
      <c r="AX2" s="97"/>
      <c r="AY2" s="97"/>
      <c r="AZ2" s="97"/>
      <c r="BA2" s="97"/>
      <c r="BB2" s="97"/>
      <c r="BC2" s="97"/>
      <c r="BD2" s="97"/>
      <c r="BE2" s="97"/>
      <c r="BF2" s="97"/>
      <c r="BG2" s="97"/>
    </row>
    <row r="3" spans="1:59" ht="25.35" customHeight="1" thickBot="1" x14ac:dyDescent="0.25">
      <c r="A3" s="112"/>
      <c r="B3" s="112"/>
      <c r="C3" s="112"/>
      <c r="D3" s="112"/>
      <c r="E3" s="112"/>
      <c r="F3" s="135"/>
      <c r="G3" s="134" t="s">
        <v>134</v>
      </c>
      <c r="H3" s="698" t="s">
        <v>143</v>
      </c>
      <c r="I3" s="699"/>
      <c r="J3" s="699"/>
      <c r="K3" s="699"/>
      <c r="L3" s="700"/>
      <c r="M3" s="112"/>
      <c r="N3" s="112"/>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row>
    <row r="4" spans="1:59" ht="30" customHeight="1" thickTop="1" x14ac:dyDescent="0.2">
      <c r="A4" s="762" t="s">
        <v>108</v>
      </c>
      <c r="B4" s="746" t="s">
        <v>89</v>
      </c>
      <c r="C4" s="703" t="s">
        <v>83</v>
      </c>
      <c r="D4" s="701" t="s">
        <v>84</v>
      </c>
      <c r="E4" s="701" t="s">
        <v>5</v>
      </c>
      <c r="F4" s="748" t="s">
        <v>107</v>
      </c>
      <c r="G4" s="689" t="s">
        <v>151</v>
      </c>
      <c r="H4" s="680" t="s">
        <v>149</v>
      </c>
      <c r="I4" s="681"/>
      <c r="J4" s="681"/>
      <c r="K4" s="681"/>
      <c r="L4" s="682"/>
      <c r="M4" s="716" t="s">
        <v>6</v>
      </c>
      <c r="N4" s="718" t="s">
        <v>88</v>
      </c>
      <c r="O4" s="719"/>
      <c r="P4" s="720"/>
      <c r="Q4" s="72" t="s">
        <v>90</v>
      </c>
      <c r="R4" s="72" t="s">
        <v>91</v>
      </c>
      <c r="S4" s="72" t="s">
        <v>92</v>
      </c>
      <c r="T4" s="72" t="s">
        <v>93</v>
      </c>
      <c r="U4" s="72" t="s">
        <v>94</v>
      </c>
      <c r="V4" s="72" t="s">
        <v>95</v>
      </c>
      <c r="W4" s="72" t="s">
        <v>96</v>
      </c>
      <c r="X4" s="72" t="s">
        <v>97</v>
      </c>
      <c r="Y4" s="72" t="s">
        <v>98</v>
      </c>
      <c r="AA4" s="69"/>
      <c r="AB4" s="97"/>
      <c r="AC4" s="764" t="s">
        <v>135</v>
      </c>
      <c r="AD4" s="98"/>
      <c r="AE4" s="731" t="s">
        <v>111</v>
      </c>
      <c r="AF4" s="732"/>
      <c r="AG4" s="733"/>
      <c r="AH4" s="97"/>
      <c r="AI4" s="623" t="s">
        <v>144</v>
      </c>
      <c r="AJ4" s="623"/>
      <c r="AK4" s="623"/>
      <c r="AL4" s="623"/>
      <c r="AM4" s="623"/>
      <c r="AN4" s="623"/>
      <c r="AO4" s="97"/>
      <c r="AP4" s="97"/>
      <c r="AQ4" s="97"/>
      <c r="AR4" s="97"/>
      <c r="AS4" s="97"/>
      <c r="AT4" s="97"/>
      <c r="AU4" s="97"/>
      <c r="AV4" s="97"/>
      <c r="AW4" s="97"/>
      <c r="AX4" s="97"/>
      <c r="AY4" s="97"/>
      <c r="AZ4" s="97"/>
      <c r="BA4" s="97"/>
      <c r="BB4" s="97"/>
      <c r="BC4" s="97"/>
      <c r="BD4" s="97"/>
      <c r="BE4" s="97"/>
      <c r="BF4" s="97"/>
      <c r="BG4" s="97"/>
    </row>
    <row r="5" spans="1:59" ht="30" customHeight="1" thickBot="1" x14ac:dyDescent="0.25">
      <c r="A5" s="763"/>
      <c r="B5" s="747"/>
      <c r="C5" s="704"/>
      <c r="D5" s="702"/>
      <c r="E5" s="702"/>
      <c r="F5" s="749"/>
      <c r="G5" s="690"/>
      <c r="H5" s="683"/>
      <c r="I5" s="684"/>
      <c r="J5" s="684"/>
      <c r="K5" s="684"/>
      <c r="L5" s="685"/>
      <c r="M5" s="717"/>
      <c r="N5" s="68" t="s">
        <v>85</v>
      </c>
      <c r="O5" s="4" t="s">
        <v>86</v>
      </c>
      <c r="P5" s="5" t="s">
        <v>87</v>
      </c>
      <c r="Q5" s="72" t="s">
        <v>99</v>
      </c>
      <c r="R5" s="73"/>
      <c r="S5" s="73"/>
      <c r="T5" s="73"/>
      <c r="U5" s="73"/>
      <c r="V5" s="73"/>
      <c r="W5" s="73"/>
      <c r="X5" s="73"/>
      <c r="Y5" s="73"/>
      <c r="AA5" s="69"/>
      <c r="AB5" s="97"/>
      <c r="AC5" s="765"/>
      <c r="AD5" s="98"/>
      <c r="AE5" s="734"/>
      <c r="AF5" s="735"/>
      <c r="AG5" s="736"/>
      <c r="AH5" s="97"/>
      <c r="AI5" s="215" t="s">
        <v>145</v>
      </c>
      <c r="AJ5" s="215"/>
      <c r="AK5" s="215"/>
      <c r="AL5" s="215"/>
      <c r="AM5" s="290"/>
      <c r="AN5" s="297"/>
      <c r="AO5" s="97"/>
      <c r="AP5" s="97"/>
      <c r="AQ5" s="97"/>
      <c r="AR5" s="97"/>
      <c r="AS5" s="97"/>
      <c r="AT5" s="97"/>
      <c r="AU5" s="97"/>
      <c r="AV5" s="97"/>
      <c r="AW5" s="97"/>
      <c r="AX5" s="97"/>
      <c r="AY5" s="97"/>
      <c r="AZ5" s="97"/>
      <c r="BA5" s="97"/>
      <c r="BB5" s="97"/>
      <c r="BC5" s="97"/>
      <c r="BD5" s="97"/>
      <c r="BE5" s="97"/>
      <c r="BF5" s="97"/>
      <c r="BG5" s="97"/>
    </row>
    <row r="6" spans="1:59" ht="25.35" customHeight="1" thickTop="1" thickBot="1" x14ac:dyDescent="0.4">
      <c r="A6" s="705" t="str">
        <f>IF(+Anno_1=0,"",+Anno_1)</f>
        <v/>
      </c>
      <c r="B6" s="70">
        <v>1</v>
      </c>
      <c r="C6" s="113"/>
      <c r="D6" s="141"/>
      <c r="E6" s="142"/>
      <c r="F6" s="377" t="str">
        <f t="shared" ref="F6:F15" si="0">IF(OR(D6=0,E6=0,+Anno_1=0),"",IF(OR(E6&gt;data_2,D6&lt;data_1),"DATA ERRATA","ok"))</f>
        <v/>
      </c>
      <c r="G6" s="139"/>
      <c r="H6" s="686"/>
      <c r="I6" s="687"/>
      <c r="J6" s="687"/>
      <c r="K6" s="687"/>
      <c r="L6" s="688"/>
      <c r="M6" s="378">
        <f>IF(G6=0,0,      IF(H6=0,0,IF(AND(G6&lt;&gt;"AA",G6&lt;&gt;"AT",G6&lt;&gt;"CS",G6&lt;&gt;"ALTRO"),"ERRORE",IF(AND(H6&lt;&gt;"NON",H6&lt;&gt;"SS",H6&lt;&gt;"ENTE"),"ERRORE",ROUND(E6-D6+1,0)))))</f>
        <v>0</v>
      </c>
      <c r="N6" s="85">
        <f t="shared" ref="N6:N9" si="1">FLOOR(R6,1)</f>
        <v>0</v>
      </c>
      <c r="O6" s="379">
        <f>FLOOR(V6,1)</f>
        <v>0</v>
      </c>
      <c r="P6" s="87">
        <f t="shared" ref="P6:P9" si="2">U6-X6</f>
        <v>0</v>
      </c>
      <c r="Q6" s="71">
        <f t="shared" ref="Q6:Q9" si="3">T6+X6+Y6</f>
        <v>0</v>
      </c>
      <c r="R6" s="6">
        <f t="shared" ref="R6:R9" si="4">M6/365</f>
        <v>0</v>
      </c>
      <c r="S6" s="6">
        <f t="shared" ref="S6:S16" si="5">FLOOR(R6,1)</f>
        <v>0</v>
      </c>
      <c r="T6" s="6">
        <f t="shared" ref="T6:T16" si="6">S6*365</f>
        <v>0</v>
      </c>
      <c r="U6" s="6">
        <f t="shared" ref="U6:U9" si="7">M6-T6</f>
        <v>0</v>
      </c>
      <c r="V6" s="6">
        <f t="shared" ref="V6:V16" si="8">U6/30</f>
        <v>0</v>
      </c>
      <c r="W6" s="6">
        <f t="shared" ref="W6:W16" si="9">FLOOR(V6,1)</f>
        <v>0</v>
      </c>
      <c r="X6" s="6">
        <f t="shared" ref="X6:X16" si="10">W6*30</f>
        <v>0</v>
      </c>
      <c r="Y6" s="6">
        <f t="shared" ref="Y6:Y9" si="11">U6-X6</f>
        <v>0</v>
      </c>
      <c r="AA6" s="69"/>
      <c r="AB6" s="97"/>
      <c r="AC6" s="705" t="str">
        <f>IF(+Anno_1=0,"",+Anno_1)</f>
        <v/>
      </c>
      <c r="AD6" s="99"/>
      <c r="AE6" s="734"/>
      <c r="AF6" s="735"/>
      <c r="AG6" s="736"/>
      <c r="AH6" s="97"/>
      <c r="AI6" s="623" t="s">
        <v>146</v>
      </c>
      <c r="AJ6" s="623"/>
      <c r="AK6" s="623"/>
      <c r="AL6" s="623"/>
      <c r="AM6" s="623"/>
      <c r="AN6" s="623"/>
      <c r="AO6" s="97"/>
      <c r="AP6" s="97"/>
      <c r="AQ6" s="97"/>
      <c r="AR6" s="97"/>
      <c r="AS6" s="97"/>
      <c r="AT6" s="97"/>
      <c r="AU6" s="97"/>
      <c r="AV6" s="97"/>
      <c r="AW6" s="97"/>
      <c r="AX6" s="97"/>
      <c r="AY6" s="97"/>
      <c r="AZ6" s="97"/>
      <c r="BA6" s="97"/>
      <c r="BB6" s="97"/>
      <c r="BC6" s="97"/>
      <c r="BD6" s="97"/>
      <c r="BE6" s="97"/>
      <c r="BF6" s="97"/>
      <c r="BG6" s="97"/>
    </row>
    <row r="7" spans="1:59" ht="25.35" customHeight="1" thickBot="1" x14ac:dyDescent="0.4">
      <c r="A7" s="706"/>
      <c r="B7" s="70">
        <v>2</v>
      </c>
      <c r="C7" s="113"/>
      <c r="D7" s="141"/>
      <c r="E7" s="142"/>
      <c r="F7" s="377" t="str">
        <f t="shared" si="0"/>
        <v/>
      </c>
      <c r="G7" s="139"/>
      <c r="H7" s="686"/>
      <c r="I7" s="687"/>
      <c r="J7" s="687"/>
      <c r="K7" s="687"/>
      <c r="L7" s="688"/>
      <c r="M7" s="391">
        <f>IF(G7=0,0,      IF(H7=0,0,IF(AND(G7&lt;&gt;"AA",G7&lt;&gt;"AT",G7&lt;&gt;"CS",G7&lt;&gt;"ALTRO"),"ERRORE",IF(AND(H7&lt;&gt;"NON",H7&lt;&gt;"SS",H7&lt;&gt;"ENTE"),"ERRORE",ROUND(E7-D7+1,0)))))</f>
        <v>0</v>
      </c>
      <c r="N7" s="85">
        <f t="shared" si="1"/>
        <v>0</v>
      </c>
      <c r="O7" s="86">
        <f t="shared" ref="O7:O9" si="12">FLOOR(V7,1)</f>
        <v>0</v>
      </c>
      <c r="P7" s="87">
        <f t="shared" si="2"/>
        <v>0</v>
      </c>
      <c r="Q7" s="71">
        <f t="shared" si="3"/>
        <v>0</v>
      </c>
      <c r="R7" s="6">
        <f t="shared" si="4"/>
        <v>0</v>
      </c>
      <c r="S7" s="6">
        <f t="shared" si="5"/>
        <v>0</v>
      </c>
      <c r="T7" s="6">
        <f t="shared" si="6"/>
        <v>0</v>
      </c>
      <c r="U7" s="6">
        <f t="shared" si="7"/>
        <v>0</v>
      </c>
      <c r="V7" s="6">
        <f t="shared" si="8"/>
        <v>0</v>
      </c>
      <c r="W7" s="6">
        <f t="shared" si="9"/>
        <v>0</v>
      </c>
      <c r="X7" s="6">
        <f t="shared" si="10"/>
        <v>0</v>
      </c>
      <c r="Y7" s="6">
        <f t="shared" si="11"/>
        <v>0</v>
      </c>
      <c r="AA7" s="69"/>
      <c r="AB7" s="97"/>
      <c r="AC7" s="706"/>
      <c r="AD7" s="100"/>
      <c r="AE7" s="711" t="s">
        <v>155</v>
      </c>
      <c r="AF7" s="712"/>
      <c r="AG7" s="713"/>
      <c r="AH7" s="97"/>
      <c r="AI7" s="215" t="s">
        <v>147</v>
      </c>
      <c r="AJ7" s="215"/>
      <c r="AK7" s="215"/>
      <c r="AL7" s="290"/>
      <c r="AM7" s="291"/>
      <c r="AN7" s="297"/>
      <c r="AO7" s="97"/>
      <c r="AP7" s="97"/>
      <c r="AQ7" s="97"/>
      <c r="AR7" s="97"/>
      <c r="AS7" s="97"/>
      <c r="AT7" s="97"/>
      <c r="AU7" s="97"/>
      <c r="AV7" s="97"/>
      <c r="AW7" s="97"/>
      <c r="AX7" s="97"/>
      <c r="AY7" s="97"/>
      <c r="AZ7" s="97"/>
      <c r="BA7" s="97"/>
      <c r="BB7" s="97"/>
      <c r="BC7" s="97"/>
      <c r="BD7" s="97"/>
      <c r="BE7" s="97"/>
      <c r="BF7" s="97"/>
      <c r="BG7" s="97"/>
    </row>
    <row r="8" spans="1:59" ht="25.35" customHeight="1" thickBot="1" x14ac:dyDescent="0.4">
      <c r="A8" s="706"/>
      <c r="B8" s="70">
        <v>3</v>
      </c>
      <c r="C8" s="113"/>
      <c r="D8" s="141"/>
      <c r="E8" s="142"/>
      <c r="F8" s="377" t="str">
        <f t="shared" si="0"/>
        <v/>
      </c>
      <c r="G8" s="139"/>
      <c r="H8" s="686"/>
      <c r="I8" s="687"/>
      <c r="J8" s="687"/>
      <c r="K8" s="687"/>
      <c r="L8" s="688"/>
      <c r="M8" s="391">
        <f t="shared" ref="M8:M15" si="13">IF(G8=0,0,      IF(H8=0,0,IF(AND(G8&lt;&gt;"AA",G8&lt;&gt;"AT",G8&lt;&gt;"CS",G8&lt;&gt;"ALTRO"),"ERRORE",IF(AND(H8&lt;&gt;"NON",H8&lt;&gt;"SS",H8&lt;&gt;"ENTE"),"ERRORE",ROUND(E8-D8+1,0)))))</f>
        <v>0</v>
      </c>
      <c r="N8" s="85">
        <f t="shared" si="1"/>
        <v>0</v>
      </c>
      <c r="O8" s="86">
        <f t="shared" si="12"/>
        <v>0</v>
      </c>
      <c r="P8" s="87">
        <f t="shared" si="2"/>
        <v>0</v>
      </c>
      <c r="Q8" s="71">
        <f t="shared" si="3"/>
        <v>0</v>
      </c>
      <c r="R8" s="6">
        <f t="shared" si="4"/>
        <v>0</v>
      </c>
      <c r="S8" s="6">
        <f t="shared" si="5"/>
        <v>0</v>
      </c>
      <c r="T8" s="6">
        <f t="shared" si="6"/>
        <v>0</v>
      </c>
      <c r="U8" s="6">
        <f t="shared" si="7"/>
        <v>0</v>
      </c>
      <c r="V8" s="6">
        <f t="shared" si="8"/>
        <v>0</v>
      </c>
      <c r="W8" s="6">
        <f t="shared" si="9"/>
        <v>0</v>
      </c>
      <c r="X8" s="6">
        <f t="shared" si="10"/>
        <v>0</v>
      </c>
      <c r="Y8" s="6">
        <f t="shared" si="11"/>
        <v>0</v>
      </c>
      <c r="AA8" s="69"/>
      <c r="AB8" s="97"/>
      <c r="AC8" s="706"/>
      <c r="AD8" s="100"/>
      <c r="AE8" s="708" t="s">
        <v>131</v>
      </c>
      <c r="AF8" s="709"/>
      <c r="AG8" s="710"/>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row>
    <row r="9" spans="1:59" ht="25.35" customHeight="1" thickBot="1" x14ac:dyDescent="0.4">
      <c r="A9" s="706"/>
      <c r="B9" s="70">
        <v>4</v>
      </c>
      <c r="C9" s="113"/>
      <c r="D9" s="141"/>
      <c r="E9" s="142"/>
      <c r="F9" s="377" t="str">
        <f t="shared" si="0"/>
        <v/>
      </c>
      <c r="G9" s="139"/>
      <c r="H9" s="686"/>
      <c r="I9" s="687"/>
      <c r="J9" s="687"/>
      <c r="K9" s="687"/>
      <c r="L9" s="688"/>
      <c r="M9" s="391">
        <f t="shared" si="13"/>
        <v>0</v>
      </c>
      <c r="N9" s="85">
        <f t="shared" si="1"/>
        <v>0</v>
      </c>
      <c r="O9" s="86">
        <f t="shared" si="12"/>
        <v>0</v>
      </c>
      <c r="P9" s="87">
        <f t="shared" si="2"/>
        <v>0</v>
      </c>
      <c r="Q9" s="71">
        <f t="shared" si="3"/>
        <v>0</v>
      </c>
      <c r="R9" s="6">
        <f t="shared" si="4"/>
        <v>0</v>
      </c>
      <c r="S9" s="6">
        <f t="shared" si="5"/>
        <v>0</v>
      </c>
      <c r="T9" s="6">
        <f t="shared" si="6"/>
        <v>0</v>
      </c>
      <c r="U9" s="6">
        <f t="shared" si="7"/>
        <v>0</v>
      </c>
      <c r="V9" s="6">
        <f t="shared" si="8"/>
        <v>0</v>
      </c>
      <c r="W9" s="6">
        <f t="shared" si="9"/>
        <v>0</v>
      </c>
      <c r="X9" s="6">
        <f t="shared" si="10"/>
        <v>0</v>
      </c>
      <c r="Y9" s="6">
        <f t="shared" si="11"/>
        <v>0</v>
      </c>
      <c r="AA9" s="69"/>
      <c r="AB9" s="97"/>
      <c r="AC9" s="706"/>
      <c r="AD9" s="100"/>
      <c r="AE9" s="100"/>
      <c r="AF9" s="100"/>
      <c r="AG9" s="100"/>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row>
    <row r="10" spans="1:59" ht="25.35" customHeight="1" thickBot="1" x14ac:dyDescent="0.4">
      <c r="A10" s="706"/>
      <c r="B10" s="70">
        <v>5</v>
      </c>
      <c r="C10" s="113"/>
      <c r="D10" s="141"/>
      <c r="E10" s="142"/>
      <c r="F10" s="377" t="str">
        <f t="shared" si="0"/>
        <v/>
      </c>
      <c r="G10" s="139"/>
      <c r="H10" s="686"/>
      <c r="I10" s="687"/>
      <c r="J10" s="687"/>
      <c r="K10" s="687"/>
      <c r="L10" s="688"/>
      <c r="M10" s="391">
        <f t="shared" si="13"/>
        <v>0</v>
      </c>
      <c r="N10" s="85">
        <f>FLOOR(R10,1)</f>
        <v>0</v>
      </c>
      <c r="O10" s="86">
        <f>FLOOR(V10,1)</f>
        <v>0</v>
      </c>
      <c r="P10" s="87">
        <f>U10-X10</f>
        <v>0</v>
      </c>
      <c r="Q10" s="71">
        <f>T10+X10+Y10</f>
        <v>0</v>
      </c>
      <c r="R10" s="6">
        <f>M10/365</f>
        <v>0</v>
      </c>
      <c r="S10" s="6">
        <f>FLOOR(R10,1)</f>
        <v>0</v>
      </c>
      <c r="T10" s="6">
        <f>S10*365</f>
        <v>0</v>
      </c>
      <c r="U10" s="6">
        <f>M10-T10</f>
        <v>0</v>
      </c>
      <c r="V10" s="6">
        <f>U10/30</f>
        <v>0</v>
      </c>
      <c r="W10" s="6">
        <f>FLOOR(V10,1)</f>
        <v>0</v>
      </c>
      <c r="X10" s="6">
        <f>W10*30</f>
        <v>0</v>
      </c>
      <c r="Y10" s="6">
        <f>U10-X10</f>
        <v>0</v>
      </c>
      <c r="AA10" s="69"/>
      <c r="AB10" s="97"/>
      <c r="AC10" s="706"/>
      <c r="AD10" s="697"/>
      <c r="AE10" s="737" t="s">
        <v>112</v>
      </c>
      <c r="AF10" s="738"/>
      <c r="AG10" s="739"/>
      <c r="AH10" s="97"/>
      <c r="AI10" s="624" t="s">
        <v>153</v>
      </c>
      <c r="AJ10" s="625"/>
      <c r="AK10" s="625"/>
      <c r="AL10" s="625"/>
      <c r="AM10" s="625"/>
      <c r="AN10" s="626"/>
      <c r="AO10" s="97"/>
      <c r="AP10" s="97"/>
      <c r="AQ10" s="97"/>
      <c r="AR10" s="97"/>
      <c r="AS10" s="97"/>
      <c r="AT10" s="97"/>
      <c r="AU10" s="97"/>
      <c r="AV10" s="97"/>
      <c r="AW10" s="97"/>
      <c r="AX10" s="97"/>
      <c r="AY10" s="97"/>
      <c r="AZ10" s="97"/>
      <c r="BA10" s="97"/>
      <c r="BB10" s="97"/>
      <c r="BC10" s="97"/>
      <c r="BD10" s="97"/>
      <c r="BE10" s="97"/>
      <c r="BF10" s="97"/>
      <c r="BG10" s="97"/>
    </row>
    <row r="11" spans="1:59" ht="25.35" customHeight="1" thickBot="1" x14ac:dyDescent="0.4">
      <c r="A11" s="706"/>
      <c r="B11" s="70">
        <v>6</v>
      </c>
      <c r="C11" s="113"/>
      <c r="D11" s="141"/>
      <c r="E11" s="142"/>
      <c r="F11" s="377" t="str">
        <f t="shared" si="0"/>
        <v/>
      </c>
      <c r="G11" s="139"/>
      <c r="H11" s="686"/>
      <c r="I11" s="687"/>
      <c r="J11" s="687"/>
      <c r="K11" s="687"/>
      <c r="L11" s="688"/>
      <c r="M11" s="391">
        <f t="shared" si="13"/>
        <v>0</v>
      </c>
      <c r="N11" s="85">
        <f t="shared" ref="N11:N13" si="14">FLOOR(R11,1)</f>
        <v>0</v>
      </c>
      <c r="O11" s="86">
        <f t="shared" ref="O11:O13" si="15">FLOOR(V11,1)</f>
        <v>0</v>
      </c>
      <c r="P11" s="87">
        <f t="shared" ref="P11:P13" si="16">U11-X11</f>
        <v>0</v>
      </c>
      <c r="Q11" s="71">
        <f t="shared" ref="Q11:Q13" si="17">T11+X11+Y11</f>
        <v>0</v>
      </c>
      <c r="R11" s="6">
        <f t="shared" ref="R11:R13" si="18">M11/365</f>
        <v>0</v>
      </c>
      <c r="S11" s="6">
        <f t="shared" si="5"/>
        <v>0</v>
      </c>
      <c r="T11" s="6">
        <f t="shared" si="6"/>
        <v>0</v>
      </c>
      <c r="U11" s="6">
        <f t="shared" ref="U11:U13" si="19">M11-T11</f>
        <v>0</v>
      </c>
      <c r="V11" s="6">
        <f t="shared" si="8"/>
        <v>0</v>
      </c>
      <c r="W11" s="6">
        <f t="shared" si="9"/>
        <v>0</v>
      </c>
      <c r="X11" s="6">
        <f t="shared" si="10"/>
        <v>0</v>
      </c>
      <c r="Y11" s="6">
        <f t="shared" ref="Y11:Y13" si="20">U11-X11</f>
        <v>0</v>
      </c>
      <c r="AA11" s="69"/>
      <c r="AB11" s="97"/>
      <c r="AC11" s="706"/>
      <c r="AD11" s="697"/>
      <c r="AE11" s="740"/>
      <c r="AF11" s="741"/>
      <c r="AG11" s="742"/>
      <c r="AH11" s="97"/>
      <c r="AI11" s="624" t="s">
        <v>148</v>
      </c>
      <c r="AJ11" s="625"/>
      <c r="AK11" s="625"/>
      <c r="AL11" s="625"/>
      <c r="AM11" s="625"/>
      <c r="AN11" s="626"/>
      <c r="AO11" s="97"/>
      <c r="AP11" s="97"/>
      <c r="AQ11" s="97"/>
      <c r="AR11" s="97"/>
      <c r="AS11" s="97"/>
      <c r="AT11" s="97"/>
      <c r="AU11" s="97"/>
      <c r="AV11" s="97"/>
      <c r="AW11" s="97"/>
      <c r="AX11" s="97"/>
      <c r="AY11" s="97"/>
      <c r="AZ11" s="97"/>
      <c r="BA11" s="97"/>
      <c r="BB11" s="97"/>
      <c r="BC11" s="97"/>
      <c r="BD11" s="97"/>
      <c r="BE11" s="97"/>
      <c r="BF11" s="97"/>
      <c r="BG11" s="97"/>
    </row>
    <row r="12" spans="1:59" ht="25.35" customHeight="1" thickBot="1" x14ac:dyDescent="0.4">
      <c r="A12" s="706"/>
      <c r="B12" s="70">
        <v>7</v>
      </c>
      <c r="C12" s="113"/>
      <c r="D12" s="141"/>
      <c r="E12" s="142"/>
      <c r="F12" s="377" t="str">
        <f t="shared" si="0"/>
        <v/>
      </c>
      <c r="G12" s="139"/>
      <c r="H12" s="686"/>
      <c r="I12" s="687"/>
      <c r="J12" s="687"/>
      <c r="K12" s="687"/>
      <c r="L12" s="688"/>
      <c r="M12" s="391">
        <f t="shared" si="13"/>
        <v>0</v>
      </c>
      <c r="N12" s="85">
        <f t="shared" si="14"/>
        <v>0</v>
      </c>
      <c r="O12" s="86">
        <f t="shared" si="15"/>
        <v>0</v>
      </c>
      <c r="P12" s="87">
        <f t="shared" si="16"/>
        <v>0</v>
      </c>
      <c r="Q12" s="71">
        <f t="shared" si="17"/>
        <v>0</v>
      </c>
      <c r="R12" s="6">
        <f t="shared" si="18"/>
        <v>0</v>
      </c>
      <c r="S12" s="6">
        <f t="shared" si="5"/>
        <v>0</v>
      </c>
      <c r="T12" s="6">
        <f t="shared" si="6"/>
        <v>0</v>
      </c>
      <c r="U12" s="6">
        <f t="shared" si="19"/>
        <v>0</v>
      </c>
      <c r="V12" s="6">
        <f t="shared" si="8"/>
        <v>0</v>
      </c>
      <c r="W12" s="6">
        <f t="shared" si="9"/>
        <v>0</v>
      </c>
      <c r="X12" s="6">
        <f t="shared" si="10"/>
        <v>0</v>
      </c>
      <c r="Y12" s="6">
        <f t="shared" si="20"/>
        <v>0</v>
      </c>
      <c r="AA12" s="69"/>
      <c r="AB12" s="97"/>
      <c r="AC12" s="706"/>
      <c r="AD12" s="697"/>
      <c r="AE12" s="740"/>
      <c r="AF12" s="741"/>
      <c r="AG12" s="742"/>
      <c r="AH12" s="97"/>
      <c r="AI12" s="627" t="s">
        <v>229</v>
      </c>
      <c r="AJ12" s="628"/>
      <c r="AK12" s="628"/>
      <c r="AL12" s="628"/>
      <c r="AM12" s="628"/>
      <c r="AN12" s="629"/>
      <c r="AO12" s="97"/>
      <c r="AP12" s="97"/>
      <c r="AQ12" s="97"/>
      <c r="AR12" s="97"/>
      <c r="AS12" s="97"/>
      <c r="AT12" s="97"/>
      <c r="AU12" s="97"/>
      <c r="AV12" s="97"/>
      <c r="AW12" s="97"/>
      <c r="AX12" s="97"/>
      <c r="AY12" s="97"/>
      <c r="AZ12" s="97"/>
      <c r="BA12" s="97"/>
      <c r="BB12" s="97"/>
      <c r="BC12" s="97"/>
      <c r="BD12" s="97"/>
      <c r="BE12" s="97"/>
      <c r="BF12" s="97"/>
      <c r="BG12" s="97"/>
    </row>
    <row r="13" spans="1:59" ht="25.35" customHeight="1" thickBot="1" x14ac:dyDescent="0.4">
      <c r="A13" s="706"/>
      <c r="B13" s="70">
        <v>8</v>
      </c>
      <c r="C13" s="113"/>
      <c r="D13" s="141"/>
      <c r="E13" s="142"/>
      <c r="F13" s="377" t="str">
        <f t="shared" si="0"/>
        <v/>
      </c>
      <c r="G13" s="139"/>
      <c r="H13" s="686"/>
      <c r="I13" s="687"/>
      <c r="J13" s="687"/>
      <c r="K13" s="687"/>
      <c r="L13" s="688"/>
      <c r="M13" s="391">
        <f t="shared" si="13"/>
        <v>0</v>
      </c>
      <c r="N13" s="85">
        <f t="shared" si="14"/>
        <v>0</v>
      </c>
      <c r="O13" s="86">
        <f t="shared" si="15"/>
        <v>0</v>
      </c>
      <c r="P13" s="87">
        <f t="shared" si="16"/>
        <v>0</v>
      </c>
      <c r="Q13" s="71">
        <f t="shared" si="17"/>
        <v>0</v>
      </c>
      <c r="R13" s="6">
        <f t="shared" si="18"/>
        <v>0</v>
      </c>
      <c r="S13" s="6">
        <f t="shared" si="5"/>
        <v>0</v>
      </c>
      <c r="T13" s="6">
        <f t="shared" si="6"/>
        <v>0</v>
      </c>
      <c r="U13" s="6">
        <f t="shared" si="19"/>
        <v>0</v>
      </c>
      <c r="V13" s="6">
        <f t="shared" si="8"/>
        <v>0</v>
      </c>
      <c r="W13" s="6">
        <f t="shared" si="9"/>
        <v>0</v>
      </c>
      <c r="X13" s="6">
        <f t="shared" si="10"/>
        <v>0</v>
      </c>
      <c r="Y13" s="6">
        <f t="shared" si="20"/>
        <v>0</v>
      </c>
      <c r="AA13" s="69"/>
      <c r="AB13" s="97"/>
      <c r="AC13" s="706"/>
      <c r="AD13" s="697"/>
      <c r="AE13" s="740"/>
      <c r="AF13" s="741"/>
      <c r="AG13" s="742"/>
      <c r="AH13" s="97"/>
      <c r="AI13" s="627"/>
      <c r="AJ13" s="628"/>
      <c r="AK13" s="628"/>
      <c r="AL13" s="628"/>
      <c r="AM13" s="628"/>
      <c r="AN13" s="629"/>
      <c r="AO13" s="97"/>
      <c r="AP13" s="97"/>
      <c r="AQ13" s="97"/>
      <c r="AR13" s="97"/>
      <c r="AS13" s="97"/>
      <c r="AT13" s="97"/>
      <c r="AU13" s="97"/>
      <c r="AV13" s="97"/>
      <c r="AW13" s="97"/>
      <c r="AX13" s="97"/>
      <c r="AY13" s="97"/>
      <c r="AZ13" s="97"/>
      <c r="BA13" s="97"/>
      <c r="BB13" s="97"/>
      <c r="BC13" s="97"/>
      <c r="BD13" s="97"/>
      <c r="BE13" s="97"/>
      <c r="BF13" s="97"/>
      <c r="BG13" s="97"/>
    </row>
    <row r="14" spans="1:59" ht="25.35" customHeight="1" thickBot="1" x14ac:dyDescent="0.4">
      <c r="A14" s="706"/>
      <c r="B14" s="70">
        <v>9</v>
      </c>
      <c r="C14" s="113"/>
      <c r="D14" s="141"/>
      <c r="E14" s="142"/>
      <c r="F14" s="377" t="str">
        <f t="shared" si="0"/>
        <v/>
      </c>
      <c r="G14" s="139"/>
      <c r="H14" s="686"/>
      <c r="I14" s="687"/>
      <c r="J14" s="687"/>
      <c r="K14" s="687"/>
      <c r="L14" s="688"/>
      <c r="M14" s="391">
        <f t="shared" si="13"/>
        <v>0</v>
      </c>
      <c r="N14" s="82">
        <f>FLOOR(R14,1)</f>
        <v>0</v>
      </c>
      <c r="O14" s="83">
        <f>FLOOR(V14,1)</f>
        <v>0</v>
      </c>
      <c r="P14" s="84">
        <f>U14-X14</f>
        <v>0</v>
      </c>
      <c r="Q14" s="71">
        <f>T14+X14+Y14</f>
        <v>0</v>
      </c>
      <c r="R14" s="6">
        <f>M14/365</f>
        <v>0</v>
      </c>
      <c r="S14" s="6">
        <f>FLOOR(R14,1)</f>
        <v>0</v>
      </c>
      <c r="T14" s="6">
        <f>S14*365</f>
        <v>0</v>
      </c>
      <c r="U14" s="6">
        <f>M14-T14</f>
        <v>0</v>
      </c>
      <c r="V14" s="6">
        <f>U14/30</f>
        <v>0</v>
      </c>
      <c r="W14" s="6">
        <f>FLOOR(V14,1)</f>
        <v>0</v>
      </c>
      <c r="X14" s="6">
        <f>W14*30</f>
        <v>0</v>
      </c>
      <c r="Y14" s="6">
        <f>U14-X14</f>
        <v>0</v>
      </c>
      <c r="AA14" s="69"/>
      <c r="AB14" s="97"/>
      <c r="AC14" s="706"/>
      <c r="AD14" s="101"/>
      <c r="AE14" s="740"/>
      <c r="AF14" s="741"/>
      <c r="AG14" s="742"/>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row>
    <row r="15" spans="1:59" ht="25.35" customHeight="1" thickBot="1" x14ac:dyDescent="0.4">
      <c r="A15" s="707"/>
      <c r="B15" s="70">
        <v>10</v>
      </c>
      <c r="C15" s="113"/>
      <c r="D15" s="143"/>
      <c r="E15" s="144"/>
      <c r="F15" s="377" t="str">
        <f t="shared" si="0"/>
        <v/>
      </c>
      <c r="G15" s="140"/>
      <c r="H15" s="771"/>
      <c r="I15" s="769"/>
      <c r="J15" s="769"/>
      <c r="K15" s="769"/>
      <c r="L15" s="772"/>
      <c r="M15" s="391">
        <f t="shared" si="13"/>
        <v>0</v>
      </c>
      <c r="N15" s="381">
        <f t="shared" ref="N15:N16" si="21">FLOOR(R15,1)</f>
        <v>0</v>
      </c>
      <c r="O15" s="382">
        <f t="shared" ref="O15:O16" si="22">FLOOR(V15,1)</f>
        <v>0</v>
      </c>
      <c r="P15" s="383">
        <f t="shared" ref="P15:P16" si="23">U15-X15</f>
        <v>0</v>
      </c>
      <c r="Q15" s="71">
        <f t="shared" ref="Q15:Q16" si="24">T15+X15+Y15</f>
        <v>0</v>
      </c>
      <c r="R15" s="6">
        <f t="shared" ref="R15" si="25">M15/365</f>
        <v>0</v>
      </c>
      <c r="S15" s="6">
        <f t="shared" si="5"/>
        <v>0</v>
      </c>
      <c r="T15" s="6">
        <f t="shared" si="6"/>
        <v>0</v>
      </c>
      <c r="U15" s="6">
        <f t="shared" ref="U15" si="26">M15-T15</f>
        <v>0</v>
      </c>
      <c r="V15" s="6">
        <f t="shared" si="8"/>
        <v>0</v>
      </c>
      <c r="W15" s="6">
        <f t="shared" si="9"/>
        <v>0</v>
      </c>
      <c r="X15" s="6">
        <f t="shared" si="10"/>
        <v>0</v>
      </c>
      <c r="Y15" s="6">
        <f t="shared" ref="Y15" si="27">U15-X15</f>
        <v>0</v>
      </c>
      <c r="AB15" s="97"/>
      <c r="AC15" s="707"/>
      <c r="AD15" s="101"/>
      <c r="AE15" s="743"/>
      <c r="AF15" s="744"/>
      <c r="AG15" s="745"/>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row>
    <row r="16" spans="1:59" ht="24" thickBot="1" x14ac:dyDescent="0.4">
      <c r="A16" s="97"/>
      <c r="B16" s="97"/>
      <c r="C16" s="97"/>
      <c r="D16" s="97"/>
      <c r="E16" s="97"/>
      <c r="F16" s="97"/>
      <c r="G16" s="97"/>
      <c r="H16" s="97"/>
      <c r="I16" s="97"/>
      <c r="J16" s="97"/>
      <c r="K16" s="97"/>
      <c r="L16" s="97"/>
      <c r="M16" s="384">
        <f>SUM(M6:M15)</f>
        <v>0</v>
      </c>
      <c r="N16" s="76">
        <f t="shared" si="21"/>
        <v>0</v>
      </c>
      <c r="O16" s="77">
        <f t="shared" si="22"/>
        <v>0</v>
      </c>
      <c r="P16" s="78">
        <f t="shared" si="23"/>
        <v>0</v>
      </c>
      <c r="Q16" s="6">
        <f t="shared" si="24"/>
        <v>0</v>
      </c>
      <c r="R16" s="6">
        <f>M16/365</f>
        <v>0</v>
      </c>
      <c r="S16" s="6">
        <f t="shared" si="5"/>
        <v>0</v>
      </c>
      <c r="T16" s="6">
        <f t="shared" si="6"/>
        <v>0</v>
      </c>
      <c r="U16" s="6">
        <f>M16-T16</f>
        <v>0</v>
      </c>
      <c r="V16" s="6">
        <f t="shared" si="8"/>
        <v>0</v>
      </c>
      <c r="W16" s="6">
        <f t="shared" si="9"/>
        <v>0</v>
      </c>
      <c r="X16" s="6">
        <f t="shared" si="10"/>
        <v>0</v>
      </c>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row>
    <row r="17" spans="1:58" ht="24" thickBot="1" x14ac:dyDescent="0.4">
      <c r="A17" s="97"/>
      <c r="B17" s="97"/>
      <c r="C17" s="97"/>
      <c r="D17" s="97"/>
      <c r="E17" s="97"/>
      <c r="F17" s="97"/>
      <c r="G17" s="97"/>
      <c r="H17" s="97"/>
      <c r="I17" s="97"/>
      <c r="J17" s="97"/>
      <c r="K17" s="97"/>
      <c r="L17" s="97"/>
      <c r="M17" s="102"/>
      <c r="N17" s="103" t="s">
        <v>85</v>
      </c>
      <c r="O17" s="103" t="s">
        <v>86</v>
      </c>
      <c r="P17" s="103" t="s">
        <v>87</v>
      </c>
      <c r="Q17" s="6"/>
      <c r="R17" s="6"/>
      <c r="S17" s="6"/>
      <c r="T17" s="6"/>
      <c r="U17" s="6"/>
      <c r="V17" s="6"/>
      <c r="W17" s="6"/>
      <c r="X17" s="6"/>
      <c r="AB17" s="97"/>
      <c r="AC17" s="104" t="s">
        <v>103</v>
      </c>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row>
    <row r="18" spans="1:58" ht="24.75" thickTop="1" thickBot="1" x14ac:dyDescent="0.4">
      <c r="A18" s="753" t="s">
        <v>102</v>
      </c>
      <c r="B18" s="754"/>
      <c r="C18" s="754"/>
      <c r="D18" s="754"/>
      <c r="E18" s="754"/>
      <c r="F18" s="754"/>
      <c r="G18" s="755"/>
      <c r="H18" s="208" t="s">
        <v>30</v>
      </c>
      <c r="I18" s="750" t="s">
        <v>150</v>
      </c>
      <c r="J18" s="750"/>
      <c r="K18" s="750"/>
      <c r="L18" s="750"/>
      <c r="M18" s="385">
        <f>SUMIFS(M6:M15,G6:G15,"CS",H6:H15,"ss")</f>
        <v>0</v>
      </c>
      <c r="N18" s="79">
        <f t="shared" ref="N18:N23" si="28">FLOOR(R18,1)</f>
        <v>0</v>
      </c>
      <c r="O18" s="80">
        <f t="shared" ref="O18:O23" si="29">FLOOR(V18,1)</f>
        <v>0</v>
      </c>
      <c r="P18" s="81">
        <f t="shared" ref="P18:P23" si="30">U18-X18</f>
        <v>0</v>
      </c>
      <c r="Q18" s="6">
        <f t="shared" ref="Q18:Q23" si="31">T18+X18+Y18</f>
        <v>0</v>
      </c>
      <c r="R18" s="6">
        <f t="shared" ref="R18:R22" si="32">M18/365</f>
        <v>0</v>
      </c>
      <c r="S18" s="6">
        <f t="shared" ref="S18:S23" si="33">FLOOR(R18,1)</f>
        <v>0</v>
      </c>
      <c r="T18" s="6">
        <f t="shared" ref="T18:T23" si="34">S18*365</f>
        <v>0</v>
      </c>
      <c r="U18" s="6">
        <f t="shared" ref="U18:U22" si="35">M18-T18</f>
        <v>0</v>
      </c>
      <c r="V18" s="6">
        <f t="shared" ref="V18:V23" si="36">U18/30</f>
        <v>0</v>
      </c>
      <c r="W18" s="6">
        <f t="shared" ref="W18:W23" si="37">FLOOR(V18,1)</f>
        <v>0</v>
      </c>
      <c r="X18" s="6">
        <f t="shared" ref="X18:X23" si="38">W18*30</f>
        <v>0</v>
      </c>
      <c r="AB18" s="97"/>
      <c r="AC18" s="386">
        <f>ROUND(IF(IF(O18&gt;12,6,O18*0.5)+IF(P18&gt;15,0.5,0)+IF(N18&gt;0,6,0)&gt;12,6,IF(O18&gt;12,6,O18*0.5)+IF(P18&gt;15,0.5,0)+IF(N18&gt;0,6,0)),3)</f>
        <v>0</v>
      </c>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row>
    <row r="19" spans="1:58" ht="24.75" thickTop="1" thickBot="1" x14ac:dyDescent="0.4">
      <c r="A19" s="756" t="s">
        <v>105</v>
      </c>
      <c r="B19" s="757"/>
      <c r="C19" s="757"/>
      <c r="D19" s="757"/>
      <c r="E19" s="757"/>
      <c r="F19" s="757"/>
      <c r="G19" s="758"/>
      <c r="H19" s="208" t="s">
        <v>30</v>
      </c>
      <c r="I19" s="750" t="s">
        <v>100</v>
      </c>
      <c r="J19" s="750"/>
      <c r="K19" s="750"/>
      <c r="L19" s="750"/>
      <c r="M19" s="385">
        <f>SUMIFS(M6:M15,G6:G15,"CS",H6:H15,"NON")</f>
        <v>0</v>
      </c>
      <c r="N19" s="82">
        <f t="shared" si="28"/>
        <v>0</v>
      </c>
      <c r="O19" s="83">
        <f t="shared" si="29"/>
        <v>0</v>
      </c>
      <c r="P19" s="84">
        <f t="shared" si="30"/>
        <v>0</v>
      </c>
      <c r="Q19" s="6">
        <f t="shared" si="31"/>
        <v>0</v>
      </c>
      <c r="R19" s="6">
        <f t="shared" si="32"/>
        <v>0</v>
      </c>
      <c r="S19" s="6">
        <f t="shared" si="33"/>
        <v>0</v>
      </c>
      <c r="T19" s="6">
        <f t="shared" si="34"/>
        <v>0</v>
      </c>
      <c r="U19" s="6">
        <f t="shared" si="35"/>
        <v>0</v>
      </c>
      <c r="V19" s="6">
        <f t="shared" si="36"/>
        <v>0</v>
      </c>
      <c r="W19" s="6">
        <f t="shared" si="37"/>
        <v>0</v>
      </c>
      <c r="X19" s="6">
        <f t="shared" si="38"/>
        <v>0</v>
      </c>
      <c r="AB19" s="97"/>
      <c r="AC19" s="386">
        <f>ROUND(IF(IF(O19&gt;12,3,O19*0.25)+IF(P19&gt;15,0.25,0)+IF(N19&gt;0,3,0)&gt;12,6,IF(O19&gt;12,3,O19*0.25)+IF(P19&gt;15,0.25,0)+IF(N19&gt;0,3,0)),3)</f>
        <v>0</v>
      </c>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row>
    <row r="20" spans="1:58" ht="24.75" thickTop="1" thickBot="1" x14ac:dyDescent="0.4">
      <c r="A20" s="759"/>
      <c r="B20" s="760"/>
      <c r="C20" s="760"/>
      <c r="D20" s="760"/>
      <c r="E20" s="760"/>
      <c r="F20" s="760"/>
      <c r="G20" s="761"/>
      <c r="H20" s="209" t="s">
        <v>101</v>
      </c>
      <c r="I20" s="750" t="s">
        <v>150</v>
      </c>
      <c r="J20" s="750"/>
      <c r="K20" s="750"/>
      <c r="L20" s="750"/>
      <c r="M20" s="385">
        <f>SUMIFS(M6:M15,G6:G15,"ALTRO",H6:H15,"SS")+ SUMIFS(M6:M15,G6:G15,"AT",H6:H15,"SS")+SUMIFS(M6:M15,G6:G15,"AA",H6:H15,"SS")</f>
        <v>0</v>
      </c>
      <c r="N20" s="85">
        <f t="shared" si="28"/>
        <v>0</v>
      </c>
      <c r="O20" s="86">
        <f t="shared" si="29"/>
        <v>0</v>
      </c>
      <c r="P20" s="87">
        <f t="shared" si="30"/>
        <v>0</v>
      </c>
      <c r="Q20" s="6">
        <f t="shared" si="31"/>
        <v>0</v>
      </c>
      <c r="R20" s="6">
        <f t="shared" si="32"/>
        <v>0</v>
      </c>
      <c r="S20" s="6">
        <f t="shared" si="33"/>
        <v>0</v>
      </c>
      <c r="T20" s="6">
        <f t="shared" si="34"/>
        <v>0</v>
      </c>
      <c r="U20" s="6">
        <f t="shared" si="35"/>
        <v>0</v>
      </c>
      <c r="V20" s="6">
        <f t="shared" si="36"/>
        <v>0</v>
      </c>
      <c r="W20" s="6">
        <f t="shared" si="37"/>
        <v>0</v>
      </c>
      <c r="X20" s="6">
        <f t="shared" si="38"/>
        <v>0</v>
      </c>
      <c r="AB20" s="97"/>
      <c r="AC20" s="386">
        <f>ROUND(IF(IF(O20&gt;12,1.8,O20*0.15)+IF(P20&gt;15,0.15,0)+IF(N20&gt;0,1.8,0)&gt;12,1.8,IF(O20&gt;12,1.8,O20*0.15)+IF(P20&gt;15,0.15,0)+IF(N20&gt;0,1.8,0)),3)</f>
        <v>0</v>
      </c>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row>
    <row r="21" spans="1:58" ht="24.75" thickTop="1" thickBot="1" x14ac:dyDescent="0.4">
      <c r="A21" s="759"/>
      <c r="B21" s="760"/>
      <c r="C21" s="760"/>
      <c r="D21" s="760"/>
      <c r="E21" s="760"/>
      <c r="F21" s="760"/>
      <c r="G21" s="761"/>
      <c r="H21" s="209" t="s">
        <v>101</v>
      </c>
      <c r="I21" s="750" t="s">
        <v>100</v>
      </c>
      <c r="J21" s="750"/>
      <c r="K21" s="750"/>
      <c r="L21" s="750"/>
      <c r="M21" s="385">
        <f>SUMIFS(M6:M15,G6:G15,"ALTRO",H6:H15,"NON")+      SUMIFS(M6:M15,G6:G15,"Aa",H6:H15,"NON")+    SUMIFS(M6:M15,G6:G15,"AT",H6:H15,"NON")</f>
        <v>0</v>
      </c>
      <c r="N21" s="88">
        <f t="shared" si="28"/>
        <v>0</v>
      </c>
      <c r="O21" s="89">
        <f t="shared" si="29"/>
        <v>0</v>
      </c>
      <c r="P21" s="90">
        <f t="shared" si="30"/>
        <v>0</v>
      </c>
      <c r="Q21" s="6">
        <f t="shared" si="31"/>
        <v>0</v>
      </c>
      <c r="R21" s="6">
        <f t="shared" si="32"/>
        <v>0</v>
      </c>
      <c r="S21" s="6">
        <f t="shared" si="33"/>
        <v>0</v>
      </c>
      <c r="T21" s="6">
        <f t="shared" si="34"/>
        <v>0</v>
      </c>
      <c r="U21" s="6">
        <f t="shared" si="35"/>
        <v>0</v>
      </c>
      <c r="V21" s="6">
        <f t="shared" si="36"/>
        <v>0</v>
      </c>
      <c r="W21" s="6">
        <f t="shared" si="37"/>
        <v>0</v>
      </c>
      <c r="X21" s="6">
        <f t="shared" si="38"/>
        <v>0</v>
      </c>
      <c r="AB21" s="97"/>
      <c r="AC21" s="386">
        <f>ROUND(IF(IF(O21&gt;12,0.9,O21*0.075)+IF(P21&gt;15,0.075,0)+IF(N21&gt;0,0.9,0)&gt;12,0.9,IF(O21&gt;12,0.9,O21*0.075)+IF(P21&gt;15,0.075,0)+IF(N21&gt;0,0.9,0)),3)</f>
        <v>0</v>
      </c>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row>
    <row r="22" spans="1:58" ht="24.75" thickTop="1" thickBot="1" x14ac:dyDescent="0.4">
      <c r="A22" s="801" t="s">
        <v>109</v>
      </c>
      <c r="B22" s="802"/>
      <c r="C22" s="802"/>
      <c r="D22" s="802"/>
      <c r="E22" s="802"/>
      <c r="F22" s="727" t="str">
        <f>IF(+Anno_1=0,"",+Anno_1)</f>
        <v/>
      </c>
      <c r="G22" s="728"/>
      <c r="H22" s="209" t="s">
        <v>101</v>
      </c>
      <c r="I22" s="750" t="s">
        <v>154</v>
      </c>
      <c r="J22" s="750"/>
      <c r="K22" s="750"/>
      <c r="L22" s="750"/>
      <c r="M22" s="385">
        <f>SUMIFS(M6:M15,G6:G15,"ALTRO",H6:H15,"ENTE")</f>
        <v>0</v>
      </c>
      <c r="N22" s="91">
        <f t="shared" si="28"/>
        <v>0</v>
      </c>
      <c r="O22" s="92">
        <f t="shared" si="29"/>
        <v>0</v>
      </c>
      <c r="P22" s="93">
        <f t="shared" si="30"/>
        <v>0</v>
      </c>
      <c r="Q22" s="6">
        <f t="shared" si="31"/>
        <v>0</v>
      </c>
      <c r="R22" s="6">
        <f t="shared" si="32"/>
        <v>0</v>
      </c>
      <c r="S22" s="6">
        <f t="shared" si="33"/>
        <v>0</v>
      </c>
      <c r="T22" s="6">
        <f t="shared" si="34"/>
        <v>0</v>
      </c>
      <c r="U22" s="6">
        <f t="shared" si="35"/>
        <v>0</v>
      </c>
      <c r="V22" s="6">
        <f t="shared" si="36"/>
        <v>0</v>
      </c>
      <c r="W22" s="6">
        <f t="shared" si="37"/>
        <v>0</v>
      </c>
      <c r="X22" s="6">
        <f t="shared" si="38"/>
        <v>0</v>
      </c>
      <c r="AB22" s="97"/>
      <c r="AC22" s="386">
        <f>ROUND(IF(IF(O22&gt;12,0.6,O22*0.05)+IF(P22&gt;15,0.05,0)+IF(N22&gt;0,0.6,0)&gt;12,0.6,IF(O22&gt;12,0.6,O22*0.05)+IF(P22&gt;15,0.05,0)+IF(N22&gt;0,0.6,0)),3)</f>
        <v>0</v>
      </c>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row>
    <row r="23" spans="1:58" ht="24.75" thickTop="1" thickBot="1" x14ac:dyDescent="0.4">
      <c r="A23" s="803"/>
      <c r="B23" s="804"/>
      <c r="C23" s="804"/>
      <c r="D23" s="804"/>
      <c r="E23" s="804"/>
      <c r="F23" s="729"/>
      <c r="G23" s="730"/>
      <c r="H23" s="656" t="s">
        <v>110</v>
      </c>
      <c r="I23" s="657"/>
      <c r="J23" s="657"/>
      <c r="K23" s="657"/>
      <c r="L23" s="658"/>
      <c r="M23" s="387">
        <f>SUM(M18:M22)</f>
        <v>0</v>
      </c>
      <c r="N23" s="145">
        <f t="shared" si="28"/>
        <v>0</v>
      </c>
      <c r="O23" s="146">
        <f t="shared" si="29"/>
        <v>0</v>
      </c>
      <c r="P23" s="147">
        <f t="shared" si="30"/>
        <v>0</v>
      </c>
      <c r="Q23" s="6">
        <f t="shared" si="31"/>
        <v>0</v>
      </c>
      <c r="R23" s="6">
        <f>M23/365</f>
        <v>0</v>
      </c>
      <c r="S23" s="6">
        <f t="shared" si="33"/>
        <v>0</v>
      </c>
      <c r="T23" s="6">
        <f t="shared" si="34"/>
        <v>0</v>
      </c>
      <c r="U23" s="6">
        <f>M23-T23</f>
        <v>0</v>
      </c>
      <c r="V23" s="6">
        <f t="shared" si="36"/>
        <v>0</v>
      </c>
      <c r="W23" s="6">
        <f t="shared" si="37"/>
        <v>0</v>
      </c>
      <c r="X23" s="6">
        <f t="shared" si="38"/>
        <v>0</v>
      </c>
      <c r="AB23" s="97"/>
      <c r="AC23" s="388">
        <f>IF(SUM(AC18:AC22)&gt;6,6,SUM(AC18:AC22))</f>
        <v>0</v>
      </c>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row>
    <row r="24" spans="1:58" ht="23.25" x14ac:dyDescent="0.2">
      <c r="A24" s="201"/>
      <c r="B24" s="201"/>
      <c r="C24" s="201"/>
      <c r="D24" s="201"/>
      <c r="E24" s="201"/>
      <c r="F24" s="201"/>
      <c r="G24" s="201"/>
      <c r="H24" s="105"/>
      <c r="I24" s="106"/>
      <c r="J24" s="101"/>
      <c r="K24" s="101"/>
      <c r="L24" s="101"/>
      <c r="M24" s="102"/>
      <c r="N24" s="107"/>
      <c r="O24" s="107"/>
      <c r="P24" s="107"/>
      <c r="AB24" s="97"/>
      <c r="AC24" s="108"/>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row>
    <row r="25" spans="1:58" ht="24" thickBot="1" x14ac:dyDescent="0.4">
      <c r="A25" s="201"/>
      <c r="B25" s="201"/>
      <c r="C25" s="201"/>
      <c r="D25" s="201"/>
      <c r="E25" s="201"/>
      <c r="F25" s="201"/>
      <c r="G25" s="201"/>
      <c r="H25" s="97"/>
      <c r="I25" s="97"/>
      <c r="J25" s="97"/>
      <c r="K25" s="97"/>
      <c r="L25" s="97"/>
      <c r="M25" s="102"/>
      <c r="N25" s="103" t="s">
        <v>85</v>
      </c>
      <c r="O25" s="103" t="s">
        <v>86</v>
      </c>
      <c r="P25" s="103" t="s">
        <v>87</v>
      </c>
      <c r="Q25" s="6"/>
      <c r="R25" s="6"/>
      <c r="S25" s="6"/>
      <c r="T25" s="6"/>
      <c r="U25" s="6"/>
      <c r="V25" s="6"/>
      <c r="W25" s="6"/>
      <c r="X25" s="6"/>
      <c r="AB25" s="97"/>
      <c r="AC25" s="104" t="s">
        <v>103</v>
      </c>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row>
    <row r="26" spans="1:58" ht="24.75" thickTop="1" thickBot="1" x14ac:dyDescent="0.4">
      <c r="A26" s="775" t="s">
        <v>102</v>
      </c>
      <c r="B26" s="776"/>
      <c r="C26" s="776"/>
      <c r="D26" s="776"/>
      <c r="E26" s="776"/>
      <c r="F26" s="776"/>
      <c r="G26" s="777"/>
      <c r="H26" s="210" t="s">
        <v>37</v>
      </c>
      <c r="I26" s="638" t="s">
        <v>150</v>
      </c>
      <c r="J26" s="639"/>
      <c r="K26" s="639"/>
      <c r="L26" s="640"/>
      <c r="M26" s="385">
        <f>SUMIFS(M6:M15,G6:G15,"AA",H6:H15,"ss")</f>
        <v>0</v>
      </c>
      <c r="N26" s="94">
        <f t="shared" ref="N26:N31" si="39">FLOOR(R26,1)</f>
        <v>0</v>
      </c>
      <c r="O26" s="95">
        <f t="shared" ref="O26:O31" si="40">FLOOR(V26,1)</f>
        <v>0</v>
      </c>
      <c r="P26" s="96">
        <f t="shared" ref="P26:P31" si="41">U26-X26</f>
        <v>0</v>
      </c>
      <c r="Q26" s="6">
        <f t="shared" ref="Q26:Q31" si="42">T26+X26+Y26</f>
        <v>0</v>
      </c>
      <c r="R26" s="6">
        <f t="shared" ref="R26:R30" si="43">M26/365</f>
        <v>0</v>
      </c>
      <c r="S26" s="6">
        <f t="shared" ref="S26:S31" si="44">FLOOR(R26,1)</f>
        <v>0</v>
      </c>
      <c r="T26" s="6">
        <f t="shared" ref="T26:T31" si="45">S26*365</f>
        <v>0</v>
      </c>
      <c r="U26" s="6">
        <f t="shared" ref="U26:U30" si="46">M26-T26</f>
        <v>0</v>
      </c>
      <c r="V26" s="6">
        <f t="shared" ref="V26:V31" si="47">U26/30</f>
        <v>0</v>
      </c>
      <c r="W26" s="6">
        <f t="shared" ref="W26:W31" si="48">FLOOR(V26,1)</f>
        <v>0</v>
      </c>
      <c r="X26" s="6">
        <f t="shared" ref="X26:X31" si="49">W26*30</f>
        <v>0</v>
      </c>
      <c r="AB26" s="97"/>
      <c r="AC26" s="386">
        <f>ROUND(IF(IF(O26&gt;12,6,O26*0.5)+IF(P26&gt;15,0.5,0)+IF(N26&gt;0,6,0)&gt;12,6,IF(O26&gt;12,6,O26*0.5)+IF(P26&gt;15,0.5,0)+IF(N26&gt;0,6,0)),3)</f>
        <v>0</v>
      </c>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row>
    <row r="27" spans="1:58" ht="24.75" thickTop="1" thickBot="1" x14ac:dyDescent="0.4">
      <c r="A27" s="795" t="s">
        <v>104</v>
      </c>
      <c r="B27" s="796"/>
      <c r="C27" s="796"/>
      <c r="D27" s="796"/>
      <c r="E27" s="796"/>
      <c r="F27" s="796"/>
      <c r="G27" s="797"/>
      <c r="H27" s="210" t="s">
        <v>37</v>
      </c>
      <c r="I27" s="638" t="s">
        <v>100</v>
      </c>
      <c r="J27" s="639"/>
      <c r="K27" s="639"/>
      <c r="L27" s="640"/>
      <c r="M27" s="385">
        <f>SUMIFS(M6:M15,G6:G15,"AA",H6:H15,"NON")</f>
        <v>0</v>
      </c>
      <c r="N27" s="85">
        <f t="shared" si="39"/>
        <v>0</v>
      </c>
      <c r="O27" s="86">
        <f t="shared" si="40"/>
        <v>0</v>
      </c>
      <c r="P27" s="87">
        <f t="shared" si="41"/>
        <v>0</v>
      </c>
      <c r="Q27" s="6">
        <f t="shared" si="42"/>
        <v>0</v>
      </c>
      <c r="R27" s="6">
        <f t="shared" si="43"/>
        <v>0</v>
      </c>
      <c r="S27" s="6">
        <f t="shared" si="44"/>
        <v>0</v>
      </c>
      <c r="T27" s="6">
        <f t="shared" si="45"/>
        <v>0</v>
      </c>
      <c r="U27" s="6">
        <f t="shared" si="46"/>
        <v>0</v>
      </c>
      <c r="V27" s="6">
        <f t="shared" si="47"/>
        <v>0</v>
      </c>
      <c r="W27" s="6">
        <f t="shared" si="48"/>
        <v>0</v>
      </c>
      <c r="X27" s="6">
        <f t="shared" si="49"/>
        <v>0</v>
      </c>
      <c r="AB27" s="97"/>
      <c r="AC27" s="386">
        <f>IF(IF(O27&gt;12,3,O27*0.25)+IF(P27&gt;15,0.25,0)+IF(N27&gt;0,3,0)&gt;12,6,IF(O27&gt;12,3,O27*0.25)+IF(P27&gt;15,0.25,0)+IF(N27&gt;0,3,0))</f>
        <v>0</v>
      </c>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row>
    <row r="28" spans="1:58" ht="24.75" thickTop="1" thickBot="1" x14ac:dyDescent="0.4">
      <c r="A28" s="798"/>
      <c r="B28" s="799"/>
      <c r="C28" s="799"/>
      <c r="D28" s="799"/>
      <c r="E28" s="799"/>
      <c r="F28" s="799"/>
      <c r="G28" s="800"/>
      <c r="H28" s="211" t="s">
        <v>101</v>
      </c>
      <c r="I28" s="638" t="s">
        <v>150</v>
      </c>
      <c r="J28" s="639"/>
      <c r="K28" s="639"/>
      <c r="L28" s="640"/>
      <c r="M28" s="385">
        <f xml:space="preserve">   SUMIFS(M6:M15,G6:G15,"ALTRO",H6:H15,"SS")   +     SUMIFS(M6:M15,G6:G15,"CS",H6:H15,"SS")+SUMIFS(M6:M15,G6:G15,"AT",H6:H15,"SS")</f>
        <v>0</v>
      </c>
      <c r="N28" s="85">
        <f t="shared" si="39"/>
        <v>0</v>
      </c>
      <c r="O28" s="86">
        <f t="shared" si="40"/>
        <v>0</v>
      </c>
      <c r="P28" s="87">
        <f t="shared" si="41"/>
        <v>0</v>
      </c>
      <c r="Q28" s="6">
        <f t="shared" si="42"/>
        <v>0</v>
      </c>
      <c r="R28" s="6">
        <f t="shared" si="43"/>
        <v>0</v>
      </c>
      <c r="S28" s="6">
        <f t="shared" si="44"/>
        <v>0</v>
      </c>
      <c r="T28" s="6">
        <f t="shared" si="45"/>
        <v>0</v>
      </c>
      <c r="U28" s="6">
        <f t="shared" si="46"/>
        <v>0</v>
      </c>
      <c r="V28" s="6">
        <f t="shared" si="47"/>
        <v>0</v>
      </c>
      <c r="W28" s="6">
        <f t="shared" si="48"/>
        <v>0</v>
      </c>
      <c r="X28" s="6">
        <f t="shared" si="49"/>
        <v>0</v>
      </c>
      <c r="AB28" s="97"/>
      <c r="AC28" s="386">
        <f>ROUND(IF(IF(O28&gt;12,1.2,O28*0.1)+IF(P28&gt;15,0.1,0)+IF(N28&gt;0,1.2,0)&gt;12,1.2,IF(O28&gt;12,1.2,O28*0.1)+IF(P28&gt;15,0.1,0)+IF(N28&gt;0,1.2,0)),3)</f>
        <v>0</v>
      </c>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row>
    <row r="29" spans="1:58" ht="24.75" thickTop="1" thickBot="1" x14ac:dyDescent="0.4">
      <c r="A29" s="798"/>
      <c r="B29" s="799"/>
      <c r="C29" s="799"/>
      <c r="D29" s="799"/>
      <c r="E29" s="799"/>
      <c r="F29" s="799"/>
      <c r="G29" s="800"/>
      <c r="H29" s="211" t="s">
        <v>101</v>
      </c>
      <c r="I29" s="638" t="s">
        <v>100</v>
      </c>
      <c r="J29" s="639"/>
      <c r="K29" s="639"/>
      <c r="L29" s="640"/>
      <c r="M29" s="385">
        <f>SUMIFS(M6:M15,G6:G15,"ALTRO",H6:H15,"NON")     +SUMIFS(M6:M15,G6:G15,"cs",H6:H15,"NON")      +SUMIFS(M6:M15,G6:G15,"AT",H6:H15,"NON")</f>
        <v>0</v>
      </c>
      <c r="N29" s="85">
        <f t="shared" si="39"/>
        <v>0</v>
      </c>
      <c r="O29" s="86">
        <f t="shared" si="40"/>
        <v>0</v>
      </c>
      <c r="P29" s="87">
        <f t="shared" si="41"/>
        <v>0</v>
      </c>
      <c r="Q29" s="6">
        <f t="shared" si="42"/>
        <v>0</v>
      </c>
      <c r="R29" s="6">
        <f t="shared" si="43"/>
        <v>0</v>
      </c>
      <c r="S29" s="6">
        <f t="shared" si="44"/>
        <v>0</v>
      </c>
      <c r="T29" s="6">
        <f t="shared" si="45"/>
        <v>0</v>
      </c>
      <c r="U29" s="6">
        <f t="shared" si="46"/>
        <v>0</v>
      </c>
      <c r="V29" s="6">
        <f t="shared" si="47"/>
        <v>0</v>
      </c>
      <c r="W29" s="6">
        <f t="shared" si="48"/>
        <v>0</v>
      </c>
      <c r="X29" s="6">
        <f t="shared" si="49"/>
        <v>0</v>
      </c>
      <c r="AB29" s="97"/>
      <c r="AC29" s="386">
        <f>ROUND(IF(IF(O29&gt;12,0.6,O29*0.05)+IF(P29&gt;15,0.05,0)+IF(N29&gt;0,0.6,0)&gt;12,0.6,IF(O29&gt;12,0.6,O29*0.05)+IF(P29&gt;15,0.05,0)+IF(N29&gt;0,0.6,0)),3)</f>
        <v>0</v>
      </c>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row>
    <row r="30" spans="1:58" ht="24.75" thickTop="1" thickBot="1" x14ac:dyDescent="0.4">
      <c r="A30" s="778" t="s">
        <v>109</v>
      </c>
      <c r="B30" s="779"/>
      <c r="C30" s="779"/>
      <c r="D30" s="779"/>
      <c r="E30" s="779"/>
      <c r="F30" s="666" t="str">
        <f>IF(+Anno_1=0,"",+Anno_1)</f>
        <v/>
      </c>
      <c r="G30" s="667"/>
      <c r="H30" s="211" t="s">
        <v>101</v>
      </c>
      <c r="I30" s="638" t="s">
        <v>154</v>
      </c>
      <c r="J30" s="639"/>
      <c r="K30" s="639"/>
      <c r="L30" s="640"/>
      <c r="M30" s="389">
        <f>SUMIFS(M6:M15,G6:G15,"ALTRO",H6:H15,"ENTE")</f>
        <v>0</v>
      </c>
      <c r="N30" s="82">
        <f t="shared" si="39"/>
        <v>0</v>
      </c>
      <c r="O30" s="83">
        <f t="shared" si="40"/>
        <v>0</v>
      </c>
      <c r="P30" s="84">
        <f t="shared" si="41"/>
        <v>0</v>
      </c>
      <c r="Q30" s="6">
        <f t="shared" si="42"/>
        <v>0</v>
      </c>
      <c r="R30" s="6">
        <f t="shared" si="43"/>
        <v>0</v>
      </c>
      <c r="S30" s="6">
        <f t="shared" si="44"/>
        <v>0</v>
      </c>
      <c r="T30" s="6">
        <f t="shared" si="45"/>
        <v>0</v>
      </c>
      <c r="U30" s="6">
        <f t="shared" si="46"/>
        <v>0</v>
      </c>
      <c r="V30" s="6">
        <f t="shared" si="47"/>
        <v>0</v>
      </c>
      <c r="W30" s="6">
        <f t="shared" si="48"/>
        <v>0</v>
      </c>
      <c r="X30" s="6">
        <f t="shared" si="49"/>
        <v>0</v>
      </c>
      <c r="AB30" s="97"/>
      <c r="AC30" s="386">
        <f>ROUND(IF(IF(O30&gt;12,0.6,O30*0.05)+IF(P30&gt;15,0.05,0)+IF(N30&gt;0,0.6,0)&gt;12,0.6,IF(O30&gt;12,0.6,O30*0.05)+IF(P30&gt;15,0.05,0)+IF(N30&gt;0,0.6,0)),3)</f>
        <v>0</v>
      </c>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row>
    <row r="31" spans="1:58" ht="24.75" thickTop="1" thickBot="1" x14ac:dyDescent="0.4">
      <c r="A31" s="780"/>
      <c r="B31" s="781"/>
      <c r="C31" s="781"/>
      <c r="D31" s="781"/>
      <c r="E31" s="781"/>
      <c r="F31" s="668"/>
      <c r="G31" s="669"/>
      <c r="H31" s="656" t="s">
        <v>110</v>
      </c>
      <c r="I31" s="657"/>
      <c r="J31" s="657"/>
      <c r="K31" s="657"/>
      <c r="L31" s="658"/>
      <c r="M31" s="390">
        <f>SUM(M26:M30)</f>
        <v>0</v>
      </c>
      <c r="N31" s="148">
        <f t="shared" si="39"/>
        <v>0</v>
      </c>
      <c r="O31" s="146">
        <f t="shared" si="40"/>
        <v>0</v>
      </c>
      <c r="P31" s="147">
        <f t="shared" si="41"/>
        <v>0</v>
      </c>
      <c r="Q31" s="6">
        <f t="shared" si="42"/>
        <v>0</v>
      </c>
      <c r="R31" s="6">
        <f>M31/365</f>
        <v>0</v>
      </c>
      <c r="S31" s="6">
        <f t="shared" si="44"/>
        <v>0</v>
      </c>
      <c r="T31" s="6">
        <f t="shared" si="45"/>
        <v>0</v>
      </c>
      <c r="U31" s="6">
        <f>M31-T31</f>
        <v>0</v>
      </c>
      <c r="V31" s="6">
        <f t="shared" si="47"/>
        <v>0</v>
      </c>
      <c r="W31" s="6">
        <f t="shared" si="48"/>
        <v>0</v>
      </c>
      <c r="X31" s="6">
        <f t="shared" si="49"/>
        <v>0</v>
      </c>
      <c r="AB31" s="97"/>
      <c r="AC31" s="388">
        <f>IF(SUM(AC26:AC30)&gt;6,6,SUM(AC26:AC30))</f>
        <v>0</v>
      </c>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row>
    <row r="32" spans="1:58" ht="23.25" x14ac:dyDescent="0.2">
      <c r="A32" s="201"/>
      <c r="B32" s="201"/>
      <c r="C32" s="201"/>
      <c r="D32" s="201"/>
      <c r="E32" s="201"/>
      <c r="F32" s="201"/>
      <c r="G32" s="201"/>
      <c r="H32" s="105"/>
      <c r="I32" s="106"/>
      <c r="J32" s="101"/>
      <c r="K32" s="101"/>
      <c r="L32" s="101"/>
      <c r="M32" s="102"/>
      <c r="N32" s="107"/>
      <c r="O32" s="107"/>
      <c r="P32" s="107"/>
      <c r="Q32" s="97"/>
      <c r="R32" s="97"/>
      <c r="S32" s="97"/>
      <c r="T32" s="97"/>
      <c r="U32" s="97"/>
      <c r="V32" s="97"/>
      <c r="W32" s="97"/>
      <c r="X32" s="97"/>
      <c r="Y32" s="97"/>
      <c r="Z32" s="97"/>
      <c r="AA32" s="97"/>
      <c r="AB32" s="97"/>
      <c r="AC32" s="109"/>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row>
    <row r="33" spans="1:58" ht="24" thickBot="1" x14ac:dyDescent="0.4">
      <c r="A33" s="201"/>
      <c r="B33" s="201"/>
      <c r="C33" s="201"/>
      <c r="D33" s="201"/>
      <c r="E33" s="201"/>
      <c r="F33" s="201"/>
      <c r="G33" s="201"/>
      <c r="H33" s="97"/>
      <c r="I33" s="97"/>
      <c r="J33" s="97"/>
      <c r="K33" s="97"/>
      <c r="L33" s="97"/>
      <c r="M33" s="102"/>
      <c r="N33" s="103" t="s">
        <v>85</v>
      </c>
      <c r="O33" s="103" t="s">
        <v>86</v>
      </c>
      <c r="P33" s="103" t="s">
        <v>87</v>
      </c>
      <c r="Q33" s="110"/>
      <c r="R33" s="110"/>
      <c r="S33" s="110"/>
      <c r="T33" s="110"/>
      <c r="U33" s="110"/>
      <c r="V33" s="110"/>
      <c r="W33" s="110"/>
      <c r="X33" s="110"/>
      <c r="Y33" s="97"/>
      <c r="Z33" s="97"/>
      <c r="AA33" s="97"/>
      <c r="AB33" s="97"/>
      <c r="AC33" s="104" t="s">
        <v>103</v>
      </c>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row>
    <row r="34" spans="1:58" ht="24.75" thickTop="1" thickBot="1" x14ac:dyDescent="0.4">
      <c r="A34" s="786" t="s">
        <v>102</v>
      </c>
      <c r="B34" s="787"/>
      <c r="C34" s="787"/>
      <c r="D34" s="787"/>
      <c r="E34" s="787"/>
      <c r="F34" s="787"/>
      <c r="G34" s="788"/>
      <c r="H34" s="210" t="s">
        <v>61</v>
      </c>
      <c r="I34" s="638" t="s">
        <v>150</v>
      </c>
      <c r="J34" s="639"/>
      <c r="K34" s="639"/>
      <c r="L34" s="640"/>
      <c r="M34" s="385">
        <f>SUMIFS(M6:M15,G6:G15,"AT",H6:H15,"ss")</f>
        <v>0</v>
      </c>
      <c r="N34" s="94">
        <f t="shared" ref="N34:N39" si="50">FLOOR(R34,1)</f>
        <v>0</v>
      </c>
      <c r="O34" s="95">
        <f t="shared" ref="O34:O39" si="51">FLOOR(V34,1)</f>
        <v>0</v>
      </c>
      <c r="P34" s="96">
        <f t="shared" ref="P34:P39" si="52">U34-X34</f>
        <v>0</v>
      </c>
      <c r="Q34" s="6">
        <f t="shared" ref="Q34:Q39" si="53">T34+X34+Y34</f>
        <v>0</v>
      </c>
      <c r="R34" s="6">
        <f t="shared" ref="R34:R38" si="54">M34/365</f>
        <v>0</v>
      </c>
      <c r="S34" s="6">
        <f t="shared" ref="S34:S39" si="55">FLOOR(R34,1)</f>
        <v>0</v>
      </c>
      <c r="T34" s="6">
        <f t="shared" ref="T34:T39" si="56">S34*365</f>
        <v>0</v>
      </c>
      <c r="U34" s="6">
        <f t="shared" ref="U34:U38" si="57">M34-T34</f>
        <v>0</v>
      </c>
      <c r="V34" s="6">
        <f t="shared" ref="V34:V39" si="58">U34/30</f>
        <v>0</v>
      </c>
      <c r="W34" s="6">
        <f t="shared" ref="W34:W39" si="59">FLOOR(V34,1)</f>
        <v>0</v>
      </c>
      <c r="X34" s="6">
        <f t="shared" ref="X34:X39" si="60">W34*30</f>
        <v>0</v>
      </c>
      <c r="AB34" s="97"/>
      <c r="AC34" s="386">
        <f>ROUND(IF(IF(O34&gt;12,6,O34*0.5)+IF(P34&gt;15,0.5,0)+IF(N34&gt;0,6,0)&gt;12,6,IF(O34&gt;12,6,O34*0.5)+IF(P34&gt;15,0.5,0)+IF(N34&gt;0,6,0)),3)</f>
        <v>0</v>
      </c>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row>
    <row r="35" spans="1:58" ht="24.75" thickTop="1" thickBot="1" x14ac:dyDescent="0.4">
      <c r="A35" s="789" t="s">
        <v>106</v>
      </c>
      <c r="B35" s="790"/>
      <c r="C35" s="790"/>
      <c r="D35" s="790"/>
      <c r="E35" s="790"/>
      <c r="F35" s="790"/>
      <c r="G35" s="791"/>
      <c r="H35" s="210" t="s">
        <v>61</v>
      </c>
      <c r="I35" s="638" t="s">
        <v>100</v>
      </c>
      <c r="J35" s="639"/>
      <c r="K35" s="639"/>
      <c r="L35" s="640"/>
      <c r="M35" s="385">
        <f>SUMIFS(M6:M15,G6:G15,"AT",H6:H15,"NON")</f>
        <v>0</v>
      </c>
      <c r="N35" s="85">
        <f t="shared" si="50"/>
        <v>0</v>
      </c>
      <c r="O35" s="86">
        <f t="shared" si="51"/>
        <v>0</v>
      </c>
      <c r="P35" s="87">
        <f t="shared" si="52"/>
        <v>0</v>
      </c>
      <c r="Q35" s="6">
        <f t="shared" si="53"/>
        <v>0</v>
      </c>
      <c r="R35" s="6">
        <f t="shared" si="54"/>
        <v>0</v>
      </c>
      <c r="S35" s="6">
        <f t="shared" si="55"/>
        <v>0</v>
      </c>
      <c r="T35" s="6">
        <f t="shared" si="56"/>
        <v>0</v>
      </c>
      <c r="U35" s="6">
        <f t="shared" si="57"/>
        <v>0</v>
      </c>
      <c r="V35" s="6">
        <f t="shared" si="58"/>
        <v>0</v>
      </c>
      <c r="W35" s="6">
        <f t="shared" si="59"/>
        <v>0</v>
      </c>
      <c r="X35" s="6">
        <f t="shared" si="60"/>
        <v>0</v>
      </c>
      <c r="AB35" s="97"/>
      <c r="AC35" s="386">
        <f>ROUND(IF(IF(O35&gt;12,3,O35*0.25)+IF(P35&gt;15,0.25,0)+IF(N35&gt;0,3,0)&gt;12,6,IF(O35&gt;12,3,O35*0.25)+IF(P35&gt;15,0.25,0)+IF(N35&gt;0,3,0)),3)</f>
        <v>0</v>
      </c>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row>
    <row r="36" spans="1:58" ht="24.75" thickTop="1" thickBot="1" x14ac:dyDescent="0.4">
      <c r="A36" s="792"/>
      <c r="B36" s="793"/>
      <c r="C36" s="793"/>
      <c r="D36" s="793"/>
      <c r="E36" s="793"/>
      <c r="F36" s="793"/>
      <c r="G36" s="794"/>
      <c r="H36" s="211" t="s">
        <v>101</v>
      </c>
      <c r="I36" s="638" t="s">
        <v>150</v>
      </c>
      <c r="J36" s="639"/>
      <c r="K36" s="639"/>
      <c r="L36" s="640"/>
      <c r="M36" s="385">
        <f>SUMIFS(M6:M15,G6:G15,"ALTRO",H6:H15,"SS")+SUMIFS(M6:M15,G6:G15,"CS",H6:H15,"SS")+SUMIFS(M6:M15,G6:G15,"AA",H6:H15,"SS")</f>
        <v>0</v>
      </c>
      <c r="N36" s="85">
        <f t="shared" si="50"/>
        <v>0</v>
      </c>
      <c r="O36" s="86">
        <f t="shared" si="51"/>
        <v>0</v>
      </c>
      <c r="P36" s="87">
        <f t="shared" si="52"/>
        <v>0</v>
      </c>
      <c r="Q36" s="6">
        <f t="shared" si="53"/>
        <v>0</v>
      </c>
      <c r="R36" s="6">
        <f t="shared" si="54"/>
        <v>0</v>
      </c>
      <c r="S36" s="6">
        <f t="shared" si="55"/>
        <v>0</v>
      </c>
      <c r="T36" s="6">
        <f t="shared" si="56"/>
        <v>0</v>
      </c>
      <c r="U36" s="6">
        <f t="shared" si="57"/>
        <v>0</v>
      </c>
      <c r="V36" s="6">
        <f t="shared" si="58"/>
        <v>0</v>
      </c>
      <c r="W36" s="6">
        <f t="shared" si="59"/>
        <v>0</v>
      </c>
      <c r="X36" s="6">
        <f t="shared" si="60"/>
        <v>0</v>
      </c>
      <c r="AB36" s="97"/>
      <c r="AC36" s="386">
        <f>ROUND(IF(IF(O36&gt;12,1.2,O36*0.1)+IF(P36&gt;15,0.1,0)+IF(N36&gt;0,1.2,0)&gt;12,1.2,IF(O36&gt;12,1.2,O36*0.1)+IF(P36&gt;15,0.1,0)+IF(N36&gt;0,1.2,0)),3)</f>
        <v>0</v>
      </c>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row>
    <row r="37" spans="1:58" ht="24.75" thickTop="1" thickBot="1" x14ac:dyDescent="0.4">
      <c r="A37" s="792"/>
      <c r="B37" s="793"/>
      <c r="C37" s="793"/>
      <c r="D37" s="793"/>
      <c r="E37" s="793"/>
      <c r="F37" s="793"/>
      <c r="G37" s="794"/>
      <c r="H37" s="211" t="s">
        <v>101</v>
      </c>
      <c r="I37" s="638" t="s">
        <v>100</v>
      </c>
      <c r="J37" s="639"/>
      <c r="K37" s="639"/>
      <c r="L37" s="640"/>
      <c r="M37" s="385">
        <f>SUMIFS(M6:M15,G6:G15,"ALTRO",H6:H15,"NON")+          SUMIFS(M6:M15,G6:G15,"cs",H6:H15,"NON")                 +SUMIFS(M6:M15,G6:G15,"Aa",H6:H15,"NON")</f>
        <v>0</v>
      </c>
      <c r="N37" s="85">
        <f t="shared" si="50"/>
        <v>0</v>
      </c>
      <c r="O37" s="86">
        <f t="shared" si="51"/>
        <v>0</v>
      </c>
      <c r="P37" s="87">
        <f t="shared" si="52"/>
        <v>0</v>
      </c>
      <c r="Q37" s="6">
        <f t="shared" si="53"/>
        <v>0</v>
      </c>
      <c r="R37" s="6">
        <f t="shared" si="54"/>
        <v>0</v>
      </c>
      <c r="S37" s="6">
        <f t="shared" si="55"/>
        <v>0</v>
      </c>
      <c r="T37" s="6">
        <f t="shared" si="56"/>
        <v>0</v>
      </c>
      <c r="U37" s="6">
        <f t="shared" si="57"/>
        <v>0</v>
      </c>
      <c r="V37" s="6">
        <f t="shared" si="58"/>
        <v>0</v>
      </c>
      <c r="W37" s="6">
        <f t="shared" si="59"/>
        <v>0</v>
      </c>
      <c r="X37" s="6">
        <f t="shared" si="60"/>
        <v>0</v>
      </c>
      <c r="AB37" s="97"/>
      <c r="AC37" s="386">
        <f>ROUND(IF(IF(O37&gt;12,0.6,O37*0.05)+IF(P37&gt;15,0.05,0)+IF(N37&gt;0,0.6,0)&gt;12,0.6,IF(O37&gt;12,0.6,O37*0.05)+IF(P37&gt;15,0.05,0)+IF(N37&gt;0,0.6,0)),3)</f>
        <v>0</v>
      </c>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row>
    <row r="38" spans="1:58" ht="24.75" thickTop="1" thickBot="1" x14ac:dyDescent="0.4">
      <c r="A38" s="782" t="s">
        <v>109</v>
      </c>
      <c r="B38" s="783"/>
      <c r="C38" s="783"/>
      <c r="D38" s="783"/>
      <c r="E38" s="783"/>
      <c r="F38" s="634" t="str">
        <f>IF(+Anno_1=0,"",+Anno_1)</f>
        <v/>
      </c>
      <c r="G38" s="635"/>
      <c r="H38" s="211" t="s">
        <v>101</v>
      </c>
      <c r="I38" s="638" t="s">
        <v>154</v>
      </c>
      <c r="J38" s="639"/>
      <c r="K38" s="639"/>
      <c r="L38" s="640"/>
      <c r="M38" s="385">
        <f>SUMIFS(M6:M15,G6:G15,"ALTRO",H6:H15,"ENTE")</f>
        <v>0</v>
      </c>
      <c r="N38" s="91">
        <f t="shared" si="50"/>
        <v>0</v>
      </c>
      <c r="O38" s="92">
        <f t="shared" si="51"/>
        <v>0</v>
      </c>
      <c r="P38" s="93">
        <f t="shared" si="52"/>
        <v>0</v>
      </c>
      <c r="Q38" s="6">
        <f t="shared" si="53"/>
        <v>0</v>
      </c>
      <c r="R38" s="6">
        <f t="shared" si="54"/>
        <v>0</v>
      </c>
      <c r="S38" s="6">
        <f t="shared" si="55"/>
        <v>0</v>
      </c>
      <c r="T38" s="6">
        <f t="shared" si="56"/>
        <v>0</v>
      </c>
      <c r="U38" s="6">
        <f t="shared" si="57"/>
        <v>0</v>
      </c>
      <c r="V38" s="6">
        <f t="shared" si="58"/>
        <v>0</v>
      </c>
      <c r="W38" s="6">
        <f t="shared" si="59"/>
        <v>0</v>
      </c>
      <c r="X38" s="6">
        <f t="shared" si="60"/>
        <v>0</v>
      </c>
      <c r="AB38" s="97"/>
      <c r="AC38" s="386">
        <f>ROUND(IF(IF(O38&gt;12,0.6,O38*0.05)+IF(P38&gt;15,0.05,0)+IF(N38&gt;0,0.6,0)&gt;12,0.6,IF(O38&gt;12,0.6,O38*0.05)+IF(P38&gt;15,0.05,0)+IF(N38&gt;0,0.6,0)),3)</f>
        <v>0</v>
      </c>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row>
    <row r="39" spans="1:58" ht="24.75" thickTop="1" thickBot="1" x14ac:dyDescent="0.4">
      <c r="A39" s="784"/>
      <c r="B39" s="785"/>
      <c r="C39" s="785"/>
      <c r="D39" s="785"/>
      <c r="E39" s="785"/>
      <c r="F39" s="636"/>
      <c r="G39" s="637"/>
      <c r="H39" s="656" t="s">
        <v>110</v>
      </c>
      <c r="I39" s="657"/>
      <c r="J39" s="657"/>
      <c r="K39" s="657"/>
      <c r="L39" s="658"/>
      <c r="M39" s="390">
        <f>SUM(M34:M38)</f>
        <v>0</v>
      </c>
      <c r="N39" s="148">
        <f t="shared" si="50"/>
        <v>0</v>
      </c>
      <c r="O39" s="146">
        <f t="shared" si="51"/>
        <v>0</v>
      </c>
      <c r="P39" s="147">
        <f t="shared" si="52"/>
        <v>0</v>
      </c>
      <c r="Q39" s="6">
        <f t="shared" si="53"/>
        <v>0</v>
      </c>
      <c r="R39" s="6">
        <f>M39/365</f>
        <v>0</v>
      </c>
      <c r="S39" s="6">
        <f t="shared" si="55"/>
        <v>0</v>
      </c>
      <c r="T39" s="6">
        <f t="shared" si="56"/>
        <v>0</v>
      </c>
      <c r="U39" s="6">
        <f>M39-T39</f>
        <v>0</v>
      </c>
      <c r="V39" s="6">
        <f t="shared" si="58"/>
        <v>0</v>
      </c>
      <c r="W39" s="6">
        <f t="shared" si="59"/>
        <v>0</v>
      </c>
      <c r="X39" s="6">
        <f t="shared" si="60"/>
        <v>0</v>
      </c>
      <c r="AB39" s="97"/>
      <c r="AC39" s="388">
        <f>IF(SUM(AC34:AC38)&gt;6,6,SUM(AC34:AC38))</f>
        <v>0</v>
      </c>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row>
    <row r="40" spans="1:58" ht="23.25" x14ac:dyDescent="0.2">
      <c r="A40" s="97"/>
      <c r="B40" s="97"/>
      <c r="C40" s="97"/>
      <c r="D40" s="97"/>
      <c r="E40" s="97"/>
      <c r="F40" s="97"/>
      <c r="G40" s="97"/>
      <c r="H40" s="105"/>
      <c r="I40" s="106"/>
      <c r="J40" s="101"/>
      <c r="K40" s="101"/>
      <c r="L40" s="101"/>
      <c r="M40" s="102"/>
      <c r="N40" s="111"/>
      <c r="O40" s="111"/>
      <c r="P40" s="111"/>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row>
    <row r="41" spans="1:58" ht="23.25" x14ac:dyDescent="0.2">
      <c r="A41" s="97"/>
      <c r="B41" s="97"/>
      <c r="C41" s="97"/>
      <c r="D41" s="97"/>
      <c r="E41" s="97"/>
      <c r="F41" s="97"/>
      <c r="G41" s="97"/>
      <c r="H41" s="105"/>
      <c r="I41" s="106"/>
      <c r="J41" s="101"/>
      <c r="K41" s="101"/>
      <c r="L41" s="101"/>
      <c r="M41" s="102"/>
      <c r="N41" s="111"/>
      <c r="O41" s="111"/>
      <c r="P41" s="111"/>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row>
    <row r="42" spans="1:58" x14ac:dyDescent="0.2">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row>
    <row r="43" spans="1:58" x14ac:dyDescent="0.2">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row>
    <row r="44" spans="1:58"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row>
    <row r="45" spans="1:58"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row>
    <row r="46" spans="1:58"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row>
    <row r="47" spans="1:58"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row>
    <row r="48" spans="1:58"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row>
    <row r="49" spans="1:58"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row>
    <row r="50" spans="1:58" x14ac:dyDescent="0.2">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row>
    <row r="51" spans="1:58" x14ac:dyDescent="0.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row>
    <row r="52" spans="1:58" x14ac:dyDescent="0.2">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row>
    <row r="53" spans="1:58" x14ac:dyDescent="0.2">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row>
    <row r="54" spans="1:58"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row>
    <row r="55" spans="1:58" x14ac:dyDescent="0.2">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row>
    <row r="56" spans="1:58"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row>
  </sheetData>
  <sheetProtection algorithmName="SHA-512" hashValue="uTUNy084TXzb4+AK+3oQZH0+avqCtabBX3exoKlkgoNTymm+SNxzAFb76881laFv+SRxw7+zxgRAkXEHxQpqEQ==" saltValue="7YJ8KmJUbAaN/Fq6swbqXQ==" spinCount="100000" sheet="1" objects="1" scenarios="1"/>
  <mergeCells count="70">
    <mergeCell ref="AF2:AG2"/>
    <mergeCell ref="AI4:AN4"/>
    <mergeCell ref="AI6:AN6"/>
    <mergeCell ref="AI10:AN10"/>
    <mergeCell ref="AI11:AN11"/>
    <mergeCell ref="AI1:AN2"/>
    <mergeCell ref="AI12:AN13"/>
    <mergeCell ref="A4:A5"/>
    <mergeCell ref="B4:B5"/>
    <mergeCell ref="C4:C5"/>
    <mergeCell ref="D4:D5"/>
    <mergeCell ref="E4:E5"/>
    <mergeCell ref="AE4:AG6"/>
    <mergeCell ref="A6:A15"/>
    <mergeCell ref="H6:L6"/>
    <mergeCell ref="AC6:AC15"/>
    <mergeCell ref="H7:L7"/>
    <mergeCell ref="AE7:AG7"/>
    <mergeCell ref="F4:F5"/>
    <mergeCell ref="G4:G5"/>
    <mergeCell ref="H4:L5"/>
    <mergeCell ref="M4:M5"/>
    <mergeCell ref="A1:B2"/>
    <mergeCell ref="C1:C2"/>
    <mergeCell ref="F1:J2"/>
    <mergeCell ref="K1:AC2"/>
    <mergeCell ref="H3:L3"/>
    <mergeCell ref="N4:P4"/>
    <mergeCell ref="AC4:AC5"/>
    <mergeCell ref="H8:L8"/>
    <mergeCell ref="AE8:AG8"/>
    <mergeCell ref="H9:L9"/>
    <mergeCell ref="H10:L10"/>
    <mergeCell ref="AD10:AD13"/>
    <mergeCell ref="AE10:AG15"/>
    <mergeCell ref="H14:L14"/>
    <mergeCell ref="H15:L15"/>
    <mergeCell ref="H11:L11"/>
    <mergeCell ref="H12:L12"/>
    <mergeCell ref="H13:L13"/>
    <mergeCell ref="A18:G18"/>
    <mergeCell ref="I18:L18"/>
    <mergeCell ref="A19:G21"/>
    <mergeCell ref="I19:L19"/>
    <mergeCell ref="I20:L20"/>
    <mergeCell ref="I21:L21"/>
    <mergeCell ref="A22:E23"/>
    <mergeCell ref="F22:G23"/>
    <mergeCell ref="I22:L22"/>
    <mergeCell ref="H23:L23"/>
    <mergeCell ref="A26:G26"/>
    <mergeCell ref="I26:L26"/>
    <mergeCell ref="A27:G29"/>
    <mergeCell ref="I27:L27"/>
    <mergeCell ref="I28:L28"/>
    <mergeCell ref="I29:L29"/>
    <mergeCell ref="A30:E31"/>
    <mergeCell ref="F30:G31"/>
    <mergeCell ref="I30:L30"/>
    <mergeCell ref="H31:L31"/>
    <mergeCell ref="A38:E39"/>
    <mergeCell ref="F38:G39"/>
    <mergeCell ref="I38:L38"/>
    <mergeCell ref="H39:L39"/>
    <mergeCell ref="A34:G34"/>
    <mergeCell ref="I34:L34"/>
    <mergeCell ref="A35:G37"/>
    <mergeCell ref="I35:L35"/>
    <mergeCell ref="I36:L36"/>
    <mergeCell ref="I37:L37"/>
  </mergeCells>
  <pageMargins left="0.7" right="0.7" top="0.75" bottom="0.75" header="0.3" footer="0.3"/>
  <pageSetup paperSize="9" scale="6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9">
    <pageSetUpPr fitToPage="1"/>
  </sheetPr>
  <dimension ref="A1:AT102"/>
  <sheetViews>
    <sheetView showGridLines="0" topLeftCell="A13" zoomScale="75" zoomScaleNormal="75" workbookViewId="0">
      <selection activeCell="M34" sqref="M34:AC39"/>
    </sheetView>
  </sheetViews>
  <sheetFormatPr defaultRowHeight="12.75" x14ac:dyDescent="0.2"/>
  <cols>
    <col min="1" max="1" width="7" customWidth="1"/>
    <col min="2" max="2" width="3.83203125" customWidth="1"/>
    <col min="3" max="3" width="28.6640625" customWidth="1"/>
    <col min="4" max="5" width="18.83203125" customWidth="1"/>
    <col min="6" max="6" width="15.6640625" customWidth="1"/>
    <col min="7" max="7" width="12.6640625" customWidth="1"/>
    <col min="8" max="8" width="5.6640625" customWidth="1"/>
    <col min="9" max="12" width="1.83203125" customWidth="1"/>
    <col min="13" max="13" width="9.6640625" customWidth="1"/>
    <col min="14" max="16" width="6.1640625" customWidth="1"/>
    <col min="17" max="26" width="0" hidden="1" customWidth="1"/>
    <col min="27" max="27" width="0.1640625" customWidth="1"/>
    <col min="28" max="28" width="2" customWidth="1"/>
    <col min="29" max="29" width="12.6640625" customWidth="1"/>
    <col min="30" max="30" width="2.6640625" customWidth="1"/>
    <col min="31" max="31" width="20.33203125" customWidth="1"/>
    <col min="32" max="32" width="1.6640625" customWidth="1"/>
    <col min="33" max="33" width="6.6640625" customWidth="1"/>
    <col min="34" max="34" width="2.6640625" customWidth="1"/>
    <col min="39" max="39" width="2.6640625" customWidth="1"/>
  </cols>
  <sheetData>
    <row r="1" spans="1:46" ht="25.15" customHeight="1" thickBot="1" x14ac:dyDescent="0.25">
      <c r="A1" s="691" t="s">
        <v>108</v>
      </c>
      <c r="B1" s="692"/>
      <c r="C1" s="695"/>
      <c r="D1" s="149" t="s">
        <v>84</v>
      </c>
      <c r="E1" s="150" t="s">
        <v>5</v>
      </c>
      <c r="F1" s="676" t="s">
        <v>142</v>
      </c>
      <c r="G1" s="677"/>
      <c r="H1" s="677"/>
      <c r="I1" s="677"/>
      <c r="J1" s="677"/>
      <c r="K1" s="670" t="str">
        <f>IF(+'SCHEDE '!B2=0,"Inserire il nome nel file SCHEDE",+'SCHEDE '!B2)</f>
        <v/>
      </c>
      <c r="L1" s="671"/>
      <c r="M1" s="671"/>
      <c r="N1" s="671"/>
      <c r="O1" s="671"/>
      <c r="P1" s="671"/>
      <c r="Q1" s="671"/>
      <c r="R1" s="671"/>
      <c r="S1" s="671"/>
      <c r="T1" s="671"/>
      <c r="U1" s="671"/>
      <c r="V1" s="671"/>
      <c r="W1" s="671"/>
      <c r="X1" s="671"/>
      <c r="Y1" s="671"/>
      <c r="Z1" s="671"/>
      <c r="AA1" s="671"/>
      <c r="AB1" s="671"/>
      <c r="AC1" s="672"/>
      <c r="AD1" s="97"/>
      <c r="AE1" s="97"/>
      <c r="AF1" s="97"/>
      <c r="AG1" s="97"/>
      <c r="AH1" s="97"/>
      <c r="AI1" s="617" t="s">
        <v>228</v>
      </c>
      <c r="AJ1" s="618"/>
      <c r="AK1" s="618"/>
      <c r="AL1" s="618"/>
      <c r="AM1" s="618"/>
      <c r="AN1" s="619"/>
      <c r="AO1" s="97"/>
      <c r="AP1" s="97"/>
      <c r="AQ1" s="97"/>
      <c r="AR1" s="97"/>
      <c r="AS1" s="97"/>
      <c r="AT1" s="97"/>
    </row>
    <row r="2" spans="1:46" ht="25.15" customHeight="1" thickBot="1" x14ac:dyDescent="0.25">
      <c r="A2" s="693"/>
      <c r="B2" s="694"/>
      <c r="C2" s="696"/>
      <c r="D2" s="136"/>
      <c r="E2" s="137"/>
      <c r="F2" s="678"/>
      <c r="G2" s="679"/>
      <c r="H2" s="679"/>
      <c r="I2" s="679"/>
      <c r="J2" s="679"/>
      <c r="K2" s="673"/>
      <c r="L2" s="674"/>
      <c r="M2" s="674"/>
      <c r="N2" s="674"/>
      <c r="O2" s="674"/>
      <c r="P2" s="674"/>
      <c r="Q2" s="674"/>
      <c r="R2" s="674"/>
      <c r="S2" s="674"/>
      <c r="T2" s="674"/>
      <c r="U2" s="674"/>
      <c r="V2" s="674"/>
      <c r="W2" s="674"/>
      <c r="X2" s="674"/>
      <c r="Y2" s="674"/>
      <c r="Z2" s="674"/>
      <c r="AA2" s="674"/>
      <c r="AB2" s="674"/>
      <c r="AC2" s="675"/>
      <c r="AD2" s="97"/>
      <c r="AE2" s="117" t="s">
        <v>7</v>
      </c>
      <c r="AF2" s="721" t="str">
        <f>+Start!X4</f>
        <v>21.3</v>
      </c>
      <c r="AG2" s="722"/>
      <c r="AH2" s="97"/>
      <c r="AI2" s="620"/>
      <c r="AJ2" s="621"/>
      <c r="AK2" s="621"/>
      <c r="AL2" s="621"/>
      <c r="AM2" s="621"/>
      <c r="AN2" s="622"/>
      <c r="AO2" s="97"/>
      <c r="AP2" s="97"/>
      <c r="AQ2" s="97"/>
      <c r="AR2" s="97"/>
      <c r="AS2" s="97"/>
      <c r="AT2" s="97"/>
    </row>
    <row r="3" spans="1:46" ht="25.15" customHeight="1" thickBot="1" x14ac:dyDescent="0.25">
      <c r="A3" s="112"/>
      <c r="B3" s="112"/>
      <c r="C3" s="112"/>
      <c r="D3" s="112"/>
      <c r="E3" s="112"/>
      <c r="F3" s="135"/>
      <c r="G3" s="134" t="s">
        <v>134</v>
      </c>
      <c r="H3" s="698" t="s">
        <v>143</v>
      </c>
      <c r="I3" s="699"/>
      <c r="J3" s="699"/>
      <c r="K3" s="699"/>
      <c r="L3" s="700"/>
      <c r="M3" s="112"/>
      <c r="N3" s="112"/>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row>
    <row r="4" spans="1:46" ht="30" customHeight="1" thickTop="1" x14ac:dyDescent="0.2">
      <c r="A4" s="762" t="s">
        <v>108</v>
      </c>
      <c r="B4" s="746" t="s">
        <v>89</v>
      </c>
      <c r="C4" s="703" t="s">
        <v>83</v>
      </c>
      <c r="D4" s="701" t="s">
        <v>84</v>
      </c>
      <c r="E4" s="701" t="s">
        <v>5</v>
      </c>
      <c r="F4" s="748" t="s">
        <v>107</v>
      </c>
      <c r="G4" s="689" t="s">
        <v>151</v>
      </c>
      <c r="H4" s="680" t="s">
        <v>149</v>
      </c>
      <c r="I4" s="681"/>
      <c r="J4" s="681"/>
      <c r="K4" s="681"/>
      <c r="L4" s="682"/>
      <c r="M4" s="716" t="s">
        <v>6</v>
      </c>
      <c r="N4" s="718" t="s">
        <v>88</v>
      </c>
      <c r="O4" s="719"/>
      <c r="P4" s="720"/>
      <c r="Q4" s="72" t="s">
        <v>90</v>
      </c>
      <c r="R4" s="72" t="s">
        <v>91</v>
      </c>
      <c r="S4" s="72" t="s">
        <v>92</v>
      </c>
      <c r="T4" s="72" t="s">
        <v>93</v>
      </c>
      <c r="U4" s="72" t="s">
        <v>94</v>
      </c>
      <c r="V4" s="72" t="s">
        <v>95</v>
      </c>
      <c r="W4" s="72" t="s">
        <v>96</v>
      </c>
      <c r="X4" s="72" t="s">
        <v>97</v>
      </c>
      <c r="Y4" s="72" t="s">
        <v>98</v>
      </c>
      <c r="AA4" s="69"/>
      <c r="AB4" s="97"/>
      <c r="AC4" s="764" t="s">
        <v>135</v>
      </c>
      <c r="AD4" s="98"/>
      <c r="AE4" s="731" t="s">
        <v>111</v>
      </c>
      <c r="AF4" s="732"/>
      <c r="AG4" s="733"/>
      <c r="AH4" s="97"/>
      <c r="AI4" s="623" t="s">
        <v>144</v>
      </c>
      <c r="AJ4" s="623"/>
      <c r="AK4" s="623"/>
      <c r="AL4" s="623"/>
      <c r="AM4" s="623"/>
      <c r="AN4" s="623"/>
      <c r="AO4" s="97"/>
      <c r="AP4" s="97"/>
      <c r="AQ4" s="97"/>
      <c r="AR4" s="97"/>
      <c r="AS4" s="97"/>
      <c r="AT4" s="97"/>
    </row>
    <row r="5" spans="1:46" ht="30" customHeight="1" thickBot="1" x14ac:dyDescent="0.25">
      <c r="A5" s="763"/>
      <c r="B5" s="747"/>
      <c r="C5" s="704"/>
      <c r="D5" s="702"/>
      <c r="E5" s="702"/>
      <c r="F5" s="749"/>
      <c r="G5" s="690"/>
      <c r="H5" s="683"/>
      <c r="I5" s="684"/>
      <c r="J5" s="684"/>
      <c r="K5" s="684"/>
      <c r="L5" s="685"/>
      <c r="M5" s="717"/>
      <c r="N5" s="68" t="s">
        <v>85</v>
      </c>
      <c r="O5" s="4" t="s">
        <v>86</v>
      </c>
      <c r="P5" s="5" t="s">
        <v>87</v>
      </c>
      <c r="Q5" s="72" t="s">
        <v>99</v>
      </c>
      <c r="R5" s="73"/>
      <c r="S5" s="73"/>
      <c r="T5" s="73"/>
      <c r="U5" s="73"/>
      <c r="V5" s="73"/>
      <c r="W5" s="73"/>
      <c r="X5" s="73"/>
      <c r="Y5" s="73"/>
      <c r="AA5" s="69"/>
      <c r="AB5" s="97"/>
      <c r="AC5" s="765"/>
      <c r="AD5" s="98"/>
      <c r="AE5" s="734"/>
      <c r="AF5" s="735"/>
      <c r="AG5" s="736"/>
      <c r="AH5" s="97"/>
      <c r="AI5" s="215" t="s">
        <v>145</v>
      </c>
      <c r="AJ5" s="215"/>
      <c r="AK5" s="215"/>
      <c r="AL5" s="215"/>
      <c r="AM5" s="290"/>
      <c r="AN5" s="297"/>
      <c r="AO5" s="97"/>
      <c r="AP5" s="97"/>
      <c r="AQ5" s="97"/>
      <c r="AR5" s="97"/>
      <c r="AS5" s="97"/>
      <c r="AT5" s="97"/>
    </row>
    <row r="6" spans="1:46" ht="25.15" customHeight="1" thickBot="1" x14ac:dyDescent="0.4">
      <c r="A6" s="705" t="str">
        <f>IF(+Anno_1=0,"",+Anno_1)</f>
        <v/>
      </c>
      <c r="B6" s="70">
        <v>1</v>
      </c>
      <c r="C6" s="113"/>
      <c r="D6" s="141"/>
      <c r="E6" s="142"/>
      <c r="F6" s="377" t="str">
        <f t="shared" ref="F6:F15" si="0">IF(OR(D6=0,E6=0,+Anno_1=0),"",IF(OR(E6&gt;data_2,D6&lt;data_1),"DATA ERRATA","ok"))</f>
        <v/>
      </c>
      <c r="G6" s="139"/>
      <c r="H6" s="686"/>
      <c r="I6" s="687"/>
      <c r="J6" s="687"/>
      <c r="K6" s="687"/>
      <c r="L6" s="688"/>
      <c r="M6" s="391">
        <f>IF(G6=0,0,      IF(H6=0,0,IF(AND(G6&lt;&gt;"AA",G6&lt;&gt;"AT",G6&lt;&gt;"CS",G6&lt;&gt;"ALTRO"),"ERRORE",IF(AND(H6&lt;&gt;"NON",H6&lt;&gt;"SS",H6&lt;&gt;"ENTE"),"ERRORE",ROUND(E6-D6+1,0)))))</f>
        <v>0</v>
      </c>
      <c r="N6" s="85">
        <f t="shared" ref="N6" si="1">FLOOR(R6,1)</f>
        <v>0</v>
      </c>
      <c r="O6" s="86">
        <f t="shared" ref="O6" si="2">FLOOR(V6,1)</f>
        <v>0</v>
      </c>
      <c r="P6" s="87">
        <f t="shared" ref="P6" si="3">U6-X6</f>
        <v>0</v>
      </c>
      <c r="Q6" s="71">
        <f t="shared" ref="Q6" si="4">T6+X6+Y6</f>
        <v>0</v>
      </c>
      <c r="R6" s="6">
        <f t="shared" ref="R6" si="5">M6/365</f>
        <v>0</v>
      </c>
      <c r="S6" s="6">
        <f t="shared" ref="S6" si="6">FLOOR(R6,1)</f>
        <v>0</v>
      </c>
      <c r="T6" s="6">
        <f t="shared" ref="T6" si="7">S6*365</f>
        <v>0</v>
      </c>
      <c r="U6" s="6">
        <f t="shared" ref="U6" si="8">M6-T6</f>
        <v>0</v>
      </c>
      <c r="V6" s="6">
        <f t="shared" ref="V6" si="9">U6/30</f>
        <v>0</v>
      </c>
      <c r="W6" s="6">
        <f t="shared" ref="W6" si="10">FLOOR(V6,1)</f>
        <v>0</v>
      </c>
      <c r="X6" s="6">
        <f t="shared" ref="X6" si="11">W6*30</f>
        <v>0</v>
      </c>
      <c r="Y6" s="6">
        <f t="shared" ref="Y6" si="12">U6-X6</f>
        <v>0</v>
      </c>
      <c r="AA6" s="69"/>
      <c r="AB6" s="97"/>
      <c r="AC6" s="705" t="str">
        <f>IF(+Anno_1=0,"",+Anno_1)</f>
        <v/>
      </c>
      <c r="AD6" s="99"/>
      <c r="AE6" s="734"/>
      <c r="AF6" s="735"/>
      <c r="AG6" s="736"/>
      <c r="AH6" s="97"/>
      <c r="AI6" s="623" t="s">
        <v>146</v>
      </c>
      <c r="AJ6" s="623"/>
      <c r="AK6" s="623"/>
      <c r="AL6" s="623"/>
      <c r="AM6" s="623"/>
      <c r="AN6" s="623"/>
      <c r="AO6" s="97"/>
      <c r="AP6" s="97"/>
      <c r="AQ6" s="97"/>
      <c r="AR6" s="97"/>
      <c r="AS6" s="97"/>
      <c r="AT6" s="97"/>
    </row>
    <row r="7" spans="1:46" ht="25.15" customHeight="1" thickBot="1" x14ac:dyDescent="0.4">
      <c r="A7" s="706"/>
      <c r="B7" s="70">
        <v>2</v>
      </c>
      <c r="C7" s="113"/>
      <c r="D7" s="141"/>
      <c r="E7" s="142"/>
      <c r="F7" s="377" t="str">
        <f t="shared" si="0"/>
        <v/>
      </c>
      <c r="G7" s="139"/>
      <c r="H7" s="686"/>
      <c r="I7" s="687"/>
      <c r="J7" s="687"/>
      <c r="K7" s="687"/>
      <c r="L7" s="688"/>
      <c r="M7" s="391">
        <f>IF(G7=0,0,      IF(H7=0,0,IF(AND(G7&lt;&gt;"AA",G7&lt;&gt;"AT",G7&lt;&gt;"CS",G7&lt;&gt;"ALTRO"),"ERRORE",IF(AND(H7&lt;&gt;"NON",H7&lt;&gt;"SS",H7&lt;&gt;"ENTE"),"ERRORE",ROUND(E7-D7+1,0)))))</f>
        <v>0</v>
      </c>
      <c r="N7" s="85">
        <f t="shared" ref="N7:N9" si="13">FLOOR(R7,1)</f>
        <v>0</v>
      </c>
      <c r="O7" s="86">
        <f t="shared" ref="O7:O9" si="14">FLOOR(V7,1)</f>
        <v>0</v>
      </c>
      <c r="P7" s="87">
        <f t="shared" ref="P7:P9" si="15">U7-X7</f>
        <v>0</v>
      </c>
      <c r="Q7" s="71">
        <f t="shared" ref="Q7:Q9" si="16">T7+X7+Y7</f>
        <v>0</v>
      </c>
      <c r="R7" s="6">
        <f t="shared" ref="R7:R9" si="17">M7/365</f>
        <v>0</v>
      </c>
      <c r="S7" s="6">
        <f t="shared" ref="S7:S16" si="18">FLOOR(R7,1)</f>
        <v>0</v>
      </c>
      <c r="T7" s="6">
        <f t="shared" ref="T7:T16" si="19">S7*365</f>
        <v>0</v>
      </c>
      <c r="U7" s="6">
        <f t="shared" ref="U7:U9" si="20">M7-T7</f>
        <v>0</v>
      </c>
      <c r="V7" s="6">
        <f t="shared" ref="V7:V16" si="21">U7/30</f>
        <v>0</v>
      </c>
      <c r="W7" s="6">
        <f t="shared" ref="W7:W16" si="22">FLOOR(V7,1)</f>
        <v>0</v>
      </c>
      <c r="X7" s="6">
        <f t="shared" ref="X7:X16" si="23">W7*30</f>
        <v>0</v>
      </c>
      <c r="Y7" s="6">
        <f t="shared" ref="Y7:Y9" si="24">U7-X7</f>
        <v>0</v>
      </c>
      <c r="AA7" s="69"/>
      <c r="AB7" s="97"/>
      <c r="AC7" s="706"/>
      <c r="AD7" s="100"/>
      <c r="AE7" s="711" t="s">
        <v>155</v>
      </c>
      <c r="AF7" s="712"/>
      <c r="AG7" s="713"/>
      <c r="AH7" s="97"/>
      <c r="AI7" s="215" t="s">
        <v>147</v>
      </c>
      <c r="AJ7" s="215"/>
      <c r="AK7" s="215"/>
      <c r="AL7" s="290"/>
      <c r="AM7" s="291"/>
      <c r="AN7" s="297"/>
      <c r="AO7" s="97"/>
      <c r="AP7" s="97"/>
      <c r="AQ7" s="97"/>
      <c r="AR7" s="97"/>
      <c r="AS7" s="97"/>
      <c r="AT7" s="97"/>
    </row>
    <row r="8" spans="1:46" ht="25.15" customHeight="1" thickBot="1" x14ac:dyDescent="0.4">
      <c r="A8" s="706"/>
      <c r="B8" s="70">
        <v>3</v>
      </c>
      <c r="C8" s="113"/>
      <c r="D8" s="141"/>
      <c r="E8" s="142"/>
      <c r="F8" s="377" t="str">
        <f t="shared" si="0"/>
        <v/>
      </c>
      <c r="G8" s="139"/>
      <c r="H8" s="686"/>
      <c r="I8" s="687"/>
      <c r="J8" s="687"/>
      <c r="K8" s="687"/>
      <c r="L8" s="688"/>
      <c r="M8" s="391">
        <f t="shared" ref="M8:M15" si="25">IF(G8=0,0,      IF(H8=0,0,IF(AND(G8&lt;&gt;"AA",G8&lt;&gt;"AT",G8&lt;&gt;"CS",G8&lt;&gt;"ALTRO"),"ERRORE",IF(AND(H8&lt;&gt;"NON",H8&lt;&gt;"SS",H8&lt;&gt;"ENTE"),"ERRORE",ROUND(E8-D8+1,0)))))</f>
        <v>0</v>
      </c>
      <c r="N8" s="85">
        <f t="shared" si="13"/>
        <v>0</v>
      </c>
      <c r="O8" s="86">
        <f t="shared" si="14"/>
        <v>0</v>
      </c>
      <c r="P8" s="87">
        <f t="shared" si="15"/>
        <v>0</v>
      </c>
      <c r="Q8" s="71">
        <f t="shared" si="16"/>
        <v>0</v>
      </c>
      <c r="R8" s="6">
        <f t="shared" si="17"/>
        <v>0</v>
      </c>
      <c r="S8" s="6">
        <f t="shared" si="18"/>
        <v>0</v>
      </c>
      <c r="T8" s="6">
        <f t="shared" si="19"/>
        <v>0</v>
      </c>
      <c r="U8" s="6">
        <f t="shared" si="20"/>
        <v>0</v>
      </c>
      <c r="V8" s="6">
        <f t="shared" si="21"/>
        <v>0</v>
      </c>
      <c r="W8" s="6">
        <f t="shared" si="22"/>
        <v>0</v>
      </c>
      <c r="X8" s="6">
        <f t="shared" si="23"/>
        <v>0</v>
      </c>
      <c r="Y8" s="6">
        <f t="shared" si="24"/>
        <v>0</v>
      </c>
      <c r="AA8" s="69"/>
      <c r="AB8" s="97"/>
      <c r="AC8" s="706"/>
      <c r="AD8" s="100"/>
      <c r="AE8" s="708" t="s">
        <v>131</v>
      </c>
      <c r="AF8" s="709"/>
      <c r="AG8" s="710"/>
      <c r="AH8" s="97"/>
      <c r="AI8" s="97"/>
      <c r="AJ8" s="97"/>
      <c r="AK8" s="97"/>
      <c r="AL8" s="97"/>
      <c r="AM8" s="97"/>
      <c r="AN8" s="97"/>
      <c r="AO8" s="97"/>
      <c r="AP8" s="97"/>
      <c r="AQ8" s="97"/>
      <c r="AR8" s="97"/>
      <c r="AS8" s="97"/>
      <c r="AT8" s="97"/>
    </row>
    <row r="9" spans="1:46" ht="25.15" customHeight="1" thickBot="1" x14ac:dyDescent="0.4">
      <c r="A9" s="706"/>
      <c r="B9" s="70">
        <v>4</v>
      </c>
      <c r="C9" s="113"/>
      <c r="D9" s="141"/>
      <c r="E9" s="142"/>
      <c r="F9" s="377" t="str">
        <f t="shared" si="0"/>
        <v/>
      </c>
      <c r="G9" s="139"/>
      <c r="H9" s="686"/>
      <c r="I9" s="687"/>
      <c r="J9" s="687"/>
      <c r="K9" s="687"/>
      <c r="L9" s="688"/>
      <c r="M9" s="391">
        <f t="shared" si="25"/>
        <v>0</v>
      </c>
      <c r="N9" s="85">
        <f t="shared" si="13"/>
        <v>0</v>
      </c>
      <c r="O9" s="86">
        <f t="shared" si="14"/>
        <v>0</v>
      </c>
      <c r="P9" s="87">
        <f t="shared" si="15"/>
        <v>0</v>
      </c>
      <c r="Q9" s="71">
        <f t="shared" si="16"/>
        <v>0</v>
      </c>
      <c r="R9" s="6">
        <f t="shared" si="17"/>
        <v>0</v>
      </c>
      <c r="S9" s="6">
        <f t="shared" si="18"/>
        <v>0</v>
      </c>
      <c r="T9" s="6">
        <f t="shared" si="19"/>
        <v>0</v>
      </c>
      <c r="U9" s="6">
        <f t="shared" si="20"/>
        <v>0</v>
      </c>
      <c r="V9" s="6">
        <f t="shared" si="21"/>
        <v>0</v>
      </c>
      <c r="W9" s="6">
        <f t="shared" si="22"/>
        <v>0</v>
      </c>
      <c r="X9" s="6">
        <f t="shared" si="23"/>
        <v>0</v>
      </c>
      <c r="Y9" s="6">
        <f t="shared" si="24"/>
        <v>0</v>
      </c>
      <c r="AA9" s="69"/>
      <c r="AB9" s="97"/>
      <c r="AC9" s="706"/>
      <c r="AD9" s="100"/>
      <c r="AE9" s="100"/>
      <c r="AF9" s="100"/>
      <c r="AG9" s="100"/>
      <c r="AH9" s="97"/>
      <c r="AI9" s="97"/>
      <c r="AJ9" s="97"/>
      <c r="AK9" s="97"/>
      <c r="AL9" s="97"/>
      <c r="AM9" s="97"/>
      <c r="AN9" s="97"/>
      <c r="AO9" s="97"/>
      <c r="AP9" s="97"/>
      <c r="AQ9" s="97"/>
      <c r="AR9" s="97"/>
      <c r="AS9" s="97"/>
      <c r="AT9" s="97"/>
    </row>
    <row r="10" spans="1:46" ht="25.15" customHeight="1" thickBot="1" x14ac:dyDescent="0.4">
      <c r="A10" s="706"/>
      <c r="B10" s="70">
        <v>5</v>
      </c>
      <c r="C10" s="113"/>
      <c r="D10" s="141"/>
      <c r="E10" s="142"/>
      <c r="F10" s="377" t="str">
        <f t="shared" si="0"/>
        <v/>
      </c>
      <c r="G10" s="139"/>
      <c r="H10" s="686"/>
      <c r="I10" s="687"/>
      <c r="J10" s="687"/>
      <c r="K10" s="687"/>
      <c r="L10" s="688"/>
      <c r="M10" s="391">
        <f t="shared" si="25"/>
        <v>0</v>
      </c>
      <c r="N10" s="85">
        <f>FLOOR(R10,1)</f>
        <v>0</v>
      </c>
      <c r="O10" s="86">
        <f>FLOOR(V10,1)</f>
        <v>0</v>
      </c>
      <c r="P10" s="87">
        <f>U10-X10</f>
        <v>0</v>
      </c>
      <c r="Q10" s="71">
        <f>T10+X10+Y10</f>
        <v>0</v>
      </c>
      <c r="R10" s="6">
        <f>M10/365</f>
        <v>0</v>
      </c>
      <c r="S10" s="6">
        <f>FLOOR(R10,1)</f>
        <v>0</v>
      </c>
      <c r="T10" s="6">
        <f>S10*365</f>
        <v>0</v>
      </c>
      <c r="U10" s="6">
        <f>M10-T10</f>
        <v>0</v>
      </c>
      <c r="V10" s="6">
        <f>U10/30</f>
        <v>0</v>
      </c>
      <c r="W10" s="6">
        <f>FLOOR(V10,1)</f>
        <v>0</v>
      </c>
      <c r="X10" s="6">
        <f>W10*30</f>
        <v>0</v>
      </c>
      <c r="Y10" s="6">
        <f>U10-X10</f>
        <v>0</v>
      </c>
      <c r="AA10" s="69"/>
      <c r="AB10" s="97"/>
      <c r="AC10" s="706"/>
      <c r="AD10" s="697"/>
      <c r="AE10" s="737" t="s">
        <v>112</v>
      </c>
      <c r="AF10" s="738"/>
      <c r="AG10" s="739"/>
      <c r="AH10" s="97"/>
      <c r="AI10" s="624" t="s">
        <v>153</v>
      </c>
      <c r="AJ10" s="625"/>
      <c r="AK10" s="625"/>
      <c r="AL10" s="625"/>
      <c r="AM10" s="625"/>
      <c r="AN10" s="626"/>
      <c r="AO10" s="97"/>
      <c r="AP10" s="97"/>
      <c r="AQ10" s="97"/>
      <c r="AR10" s="97"/>
      <c r="AS10" s="97"/>
      <c r="AT10" s="97"/>
    </row>
    <row r="11" spans="1:46" ht="25.15" customHeight="1" thickBot="1" x14ac:dyDescent="0.4">
      <c r="A11" s="706"/>
      <c r="B11" s="70">
        <v>6</v>
      </c>
      <c r="C11" s="113"/>
      <c r="D11" s="141"/>
      <c r="E11" s="142"/>
      <c r="F11" s="377" t="str">
        <f t="shared" si="0"/>
        <v/>
      </c>
      <c r="G11" s="139"/>
      <c r="H11" s="686"/>
      <c r="I11" s="687"/>
      <c r="J11" s="687"/>
      <c r="K11" s="687"/>
      <c r="L11" s="688"/>
      <c r="M11" s="391">
        <f t="shared" si="25"/>
        <v>0</v>
      </c>
      <c r="N11" s="85">
        <f t="shared" ref="N11:N13" si="26">FLOOR(R11,1)</f>
        <v>0</v>
      </c>
      <c r="O11" s="86">
        <f t="shared" ref="O11:O13" si="27">FLOOR(V11,1)</f>
        <v>0</v>
      </c>
      <c r="P11" s="87">
        <f t="shared" ref="P11:P13" si="28">U11-X11</f>
        <v>0</v>
      </c>
      <c r="Q11" s="71">
        <f t="shared" ref="Q11:Q13" si="29">T11+X11+Y11</f>
        <v>0</v>
      </c>
      <c r="R11" s="6">
        <f t="shared" ref="R11:R13" si="30">M11/365</f>
        <v>0</v>
      </c>
      <c r="S11" s="6">
        <f t="shared" si="18"/>
        <v>0</v>
      </c>
      <c r="T11" s="6">
        <f t="shared" si="19"/>
        <v>0</v>
      </c>
      <c r="U11" s="6">
        <f t="shared" ref="U11:U13" si="31">M11-T11</f>
        <v>0</v>
      </c>
      <c r="V11" s="6">
        <f t="shared" si="21"/>
        <v>0</v>
      </c>
      <c r="W11" s="6">
        <f t="shared" si="22"/>
        <v>0</v>
      </c>
      <c r="X11" s="6">
        <f t="shared" si="23"/>
        <v>0</v>
      </c>
      <c r="Y11" s="6">
        <f t="shared" ref="Y11:Y13" si="32">U11-X11</f>
        <v>0</v>
      </c>
      <c r="AA11" s="69"/>
      <c r="AB11" s="97"/>
      <c r="AC11" s="706"/>
      <c r="AD11" s="697"/>
      <c r="AE11" s="740"/>
      <c r="AF11" s="741"/>
      <c r="AG11" s="742"/>
      <c r="AH11" s="97"/>
      <c r="AI11" s="624" t="s">
        <v>148</v>
      </c>
      <c r="AJ11" s="625"/>
      <c r="AK11" s="625"/>
      <c r="AL11" s="625"/>
      <c r="AM11" s="625"/>
      <c r="AN11" s="626"/>
      <c r="AO11" s="97"/>
      <c r="AP11" s="97"/>
      <c r="AQ11" s="97"/>
      <c r="AR11" s="97"/>
      <c r="AS11" s="97"/>
      <c r="AT11" s="97"/>
    </row>
    <row r="12" spans="1:46" ht="25.15" customHeight="1" thickBot="1" x14ac:dyDescent="0.4">
      <c r="A12" s="706"/>
      <c r="B12" s="70">
        <v>7</v>
      </c>
      <c r="C12" s="113"/>
      <c r="D12" s="141"/>
      <c r="E12" s="142"/>
      <c r="F12" s="377" t="str">
        <f t="shared" si="0"/>
        <v/>
      </c>
      <c r="G12" s="139"/>
      <c r="H12" s="686"/>
      <c r="I12" s="687"/>
      <c r="J12" s="687"/>
      <c r="K12" s="687"/>
      <c r="L12" s="688"/>
      <c r="M12" s="391">
        <f t="shared" si="25"/>
        <v>0</v>
      </c>
      <c r="N12" s="85">
        <f t="shared" si="26"/>
        <v>0</v>
      </c>
      <c r="O12" s="86">
        <f t="shared" si="27"/>
        <v>0</v>
      </c>
      <c r="P12" s="87">
        <f t="shared" si="28"/>
        <v>0</v>
      </c>
      <c r="Q12" s="71">
        <f t="shared" si="29"/>
        <v>0</v>
      </c>
      <c r="R12" s="6">
        <f t="shared" si="30"/>
        <v>0</v>
      </c>
      <c r="S12" s="6">
        <f t="shared" si="18"/>
        <v>0</v>
      </c>
      <c r="T12" s="6">
        <f t="shared" si="19"/>
        <v>0</v>
      </c>
      <c r="U12" s="6">
        <f t="shared" si="31"/>
        <v>0</v>
      </c>
      <c r="V12" s="6">
        <f t="shared" si="21"/>
        <v>0</v>
      </c>
      <c r="W12" s="6">
        <f t="shared" si="22"/>
        <v>0</v>
      </c>
      <c r="X12" s="6">
        <f t="shared" si="23"/>
        <v>0</v>
      </c>
      <c r="Y12" s="6">
        <f t="shared" si="32"/>
        <v>0</v>
      </c>
      <c r="AA12" s="69"/>
      <c r="AB12" s="97"/>
      <c r="AC12" s="706"/>
      <c r="AD12" s="697"/>
      <c r="AE12" s="740"/>
      <c r="AF12" s="741"/>
      <c r="AG12" s="742"/>
      <c r="AH12" s="97"/>
      <c r="AI12" s="627" t="s">
        <v>229</v>
      </c>
      <c r="AJ12" s="628"/>
      <c r="AK12" s="628"/>
      <c r="AL12" s="628"/>
      <c r="AM12" s="628"/>
      <c r="AN12" s="629"/>
      <c r="AO12" s="97"/>
      <c r="AP12" s="97"/>
      <c r="AQ12" s="97"/>
      <c r="AR12" s="97"/>
      <c r="AS12" s="97"/>
      <c r="AT12" s="97"/>
    </row>
    <row r="13" spans="1:46" ht="25.15" customHeight="1" thickBot="1" x14ac:dyDescent="0.4">
      <c r="A13" s="706"/>
      <c r="B13" s="70">
        <v>8</v>
      </c>
      <c r="C13" s="113"/>
      <c r="D13" s="141"/>
      <c r="E13" s="142"/>
      <c r="F13" s="377" t="str">
        <f t="shared" si="0"/>
        <v/>
      </c>
      <c r="G13" s="139"/>
      <c r="H13" s="686"/>
      <c r="I13" s="687"/>
      <c r="J13" s="687"/>
      <c r="K13" s="687"/>
      <c r="L13" s="688"/>
      <c r="M13" s="391">
        <f t="shared" si="25"/>
        <v>0</v>
      </c>
      <c r="N13" s="85">
        <f t="shared" si="26"/>
        <v>0</v>
      </c>
      <c r="O13" s="86">
        <f t="shared" si="27"/>
        <v>0</v>
      </c>
      <c r="P13" s="87">
        <f t="shared" si="28"/>
        <v>0</v>
      </c>
      <c r="Q13" s="71">
        <f t="shared" si="29"/>
        <v>0</v>
      </c>
      <c r="R13" s="6">
        <f t="shared" si="30"/>
        <v>0</v>
      </c>
      <c r="S13" s="6">
        <f t="shared" si="18"/>
        <v>0</v>
      </c>
      <c r="T13" s="6">
        <f t="shared" si="19"/>
        <v>0</v>
      </c>
      <c r="U13" s="6">
        <f t="shared" si="31"/>
        <v>0</v>
      </c>
      <c r="V13" s="6">
        <f t="shared" si="21"/>
        <v>0</v>
      </c>
      <c r="W13" s="6">
        <f t="shared" si="22"/>
        <v>0</v>
      </c>
      <c r="X13" s="6">
        <f t="shared" si="23"/>
        <v>0</v>
      </c>
      <c r="Y13" s="6">
        <f t="shared" si="32"/>
        <v>0</v>
      </c>
      <c r="AA13" s="69"/>
      <c r="AB13" s="97"/>
      <c r="AC13" s="706"/>
      <c r="AD13" s="697"/>
      <c r="AE13" s="740"/>
      <c r="AF13" s="741"/>
      <c r="AG13" s="742"/>
      <c r="AH13" s="97"/>
      <c r="AI13" s="627"/>
      <c r="AJ13" s="628"/>
      <c r="AK13" s="628"/>
      <c r="AL13" s="628"/>
      <c r="AM13" s="628"/>
      <c r="AN13" s="629"/>
      <c r="AO13" s="97"/>
      <c r="AP13" s="97"/>
      <c r="AQ13" s="97"/>
      <c r="AR13" s="97"/>
      <c r="AS13" s="97"/>
      <c r="AT13" s="97"/>
    </row>
    <row r="14" spans="1:46" ht="25.15" customHeight="1" thickBot="1" x14ac:dyDescent="0.4">
      <c r="A14" s="706"/>
      <c r="B14" s="70">
        <v>9</v>
      </c>
      <c r="C14" s="113"/>
      <c r="D14" s="141"/>
      <c r="E14" s="142"/>
      <c r="F14" s="377" t="str">
        <f t="shared" si="0"/>
        <v/>
      </c>
      <c r="G14" s="139"/>
      <c r="H14" s="686"/>
      <c r="I14" s="687"/>
      <c r="J14" s="687"/>
      <c r="K14" s="687"/>
      <c r="L14" s="688"/>
      <c r="M14" s="391">
        <f t="shared" si="25"/>
        <v>0</v>
      </c>
      <c r="N14" s="82">
        <f>FLOOR(R14,1)</f>
        <v>0</v>
      </c>
      <c r="O14" s="83">
        <f>FLOOR(V14,1)</f>
        <v>0</v>
      </c>
      <c r="P14" s="84">
        <f>U14-X14</f>
        <v>0</v>
      </c>
      <c r="Q14" s="71">
        <f>T14+X14+Y14</f>
        <v>0</v>
      </c>
      <c r="R14" s="6">
        <f>M14/365</f>
        <v>0</v>
      </c>
      <c r="S14" s="6">
        <f>FLOOR(R14,1)</f>
        <v>0</v>
      </c>
      <c r="T14" s="6">
        <f>S14*365</f>
        <v>0</v>
      </c>
      <c r="U14" s="6">
        <f>M14-T14</f>
        <v>0</v>
      </c>
      <c r="V14" s="6">
        <f>U14/30</f>
        <v>0</v>
      </c>
      <c r="W14" s="6">
        <f>FLOOR(V14,1)</f>
        <v>0</v>
      </c>
      <c r="X14" s="6">
        <f>W14*30</f>
        <v>0</v>
      </c>
      <c r="Y14" s="6">
        <f>U14-X14</f>
        <v>0</v>
      </c>
      <c r="AA14" s="69"/>
      <c r="AB14" s="97"/>
      <c r="AC14" s="706"/>
      <c r="AD14" s="101"/>
      <c r="AE14" s="740"/>
      <c r="AF14" s="741"/>
      <c r="AG14" s="742"/>
      <c r="AH14" s="97"/>
      <c r="AI14" s="97"/>
      <c r="AJ14" s="97"/>
      <c r="AK14" s="97"/>
      <c r="AL14" s="97"/>
      <c r="AM14" s="97"/>
      <c r="AN14" s="97"/>
      <c r="AO14" s="97"/>
      <c r="AP14" s="97"/>
      <c r="AQ14" s="97"/>
      <c r="AR14" s="97"/>
      <c r="AS14" s="97"/>
      <c r="AT14" s="97"/>
    </row>
    <row r="15" spans="1:46" ht="25.15" customHeight="1" thickBot="1" x14ac:dyDescent="0.4">
      <c r="A15" s="707"/>
      <c r="B15" s="70">
        <v>10</v>
      </c>
      <c r="C15" s="113"/>
      <c r="D15" s="143"/>
      <c r="E15" s="144"/>
      <c r="F15" s="377" t="str">
        <f t="shared" si="0"/>
        <v/>
      </c>
      <c r="G15" s="140"/>
      <c r="H15" s="771"/>
      <c r="I15" s="769"/>
      <c r="J15" s="769"/>
      <c r="K15" s="769"/>
      <c r="L15" s="772"/>
      <c r="M15" s="391">
        <f t="shared" si="25"/>
        <v>0</v>
      </c>
      <c r="N15" s="381">
        <f t="shared" ref="N15:N16" si="33">FLOOR(R15,1)</f>
        <v>0</v>
      </c>
      <c r="O15" s="382">
        <f t="shared" ref="O15:O16" si="34">FLOOR(V15,1)</f>
        <v>0</v>
      </c>
      <c r="P15" s="383">
        <f t="shared" ref="P15:P16" si="35">U15-X15</f>
        <v>0</v>
      </c>
      <c r="Q15" s="71">
        <f t="shared" ref="Q15:Q16" si="36">T15+X15+Y15</f>
        <v>0</v>
      </c>
      <c r="R15" s="6">
        <f t="shared" ref="R15" si="37">M15/365</f>
        <v>0</v>
      </c>
      <c r="S15" s="6">
        <f t="shared" si="18"/>
        <v>0</v>
      </c>
      <c r="T15" s="6">
        <f t="shared" si="19"/>
        <v>0</v>
      </c>
      <c r="U15" s="6">
        <f t="shared" ref="U15" si="38">M15-T15</f>
        <v>0</v>
      </c>
      <c r="V15" s="6">
        <f t="shared" si="21"/>
        <v>0</v>
      </c>
      <c r="W15" s="6">
        <f t="shared" si="22"/>
        <v>0</v>
      </c>
      <c r="X15" s="6">
        <f t="shared" si="23"/>
        <v>0</v>
      </c>
      <c r="Y15" s="6">
        <f t="shared" ref="Y15" si="39">U15-X15</f>
        <v>0</v>
      </c>
      <c r="AB15" s="97"/>
      <c r="AC15" s="707"/>
      <c r="AD15" s="101"/>
      <c r="AE15" s="743"/>
      <c r="AF15" s="744"/>
      <c r="AG15" s="745"/>
      <c r="AH15" s="97"/>
      <c r="AI15" s="97"/>
      <c r="AJ15" s="97"/>
      <c r="AK15" s="97"/>
      <c r="AL15" s="97"/>
      <c r="AM15" s="97"/>
      <c r="AN15" s="97"/>
      <c r="AO15" s="97"/>
      <c r="AP15" s="97"/>
      <c r="AQ15" s="97"/>
      <c r="AR15" s="97"/>
      <c r="AS15" s="97"/>
      <c r="AT15" s="97"/>
    </row>
    <row r="16" spans="1:46" ht="24" thickBot="1" x14ac:dyDescent="0.4">
      <c r="A16" s="97"/>
      <c r="B16" s="97"/>
      <c r="C16" s="97"/>
      <c r="D16" s="97"/>
      <c r="E16" s="97"/>
      <c r="F16" s="97"/>
      <c r="G16" s="97"/>
      <c r="H16" s="97"/>
      <c r="I16" s="97"/>
      <c r="J16" s="97"/>
      <c r="K16" s="97"/>
      <c r="L16" s="97"/>
      <c r="M16" s="384">
        <f>SUM(M6:M15)</f>
        <v>0</v>
      </c>
      <c r="N16" s="76">
        <f t="shared" si="33"/>
        <v>0</v>
      </c>
      <c r="O16" s="77">
        <f t="shared" si="34"/>
        <v>0</v>
      </c>
      <c r="P16" s="78">
        <f t="shared" si="35"/>
        <v>0</v>
      </c>
      <c r="Q16" s="6">
        <f t="shared" si="36"/>
        <v>0</v>
      </c>
      <c r="R16" s="6">
        <f>M16/365</f>
        <v>0</v>
      </c>
      <c r="S16" s="6">
        <f t="shared" si="18"/>
        <v>0</v>
      </c>
      <c r="T16" s="6">
        <f t="shared" si="19"/>
        <v>0</v>
      </c>
      <c r="U16" s="6">
        <f>M16-T16</f>
        <v>0</v>
      </c>
      <c r="V16" s="6">
        <f t="shared" si="21"/>
        <v>0</v>
      </c>
      <c r="W16" s="6">
        <f t="shared" si="22"/>
        <v>0</v>
      </c>
      <c r="X16" s="6">
        <f t="shared" si="23"/>
        <v>0</v>
      </c>
      <c r="AB16" s="97"/>
      <c r="AC16" s="97"/>
      <c r="AD16" s="97"/>
      <c r="AE16" s="97"/>
      <c r="AF16" s="97"/>
      <c r="AG16" s="97"/>
      <c r="AH16" s="97"/>
      <c r="AI16" s="97"/>
      <c r="AJ16" s="97"/>
      <c r="AK16" s="97"/>
      <c r="AL16" s="97"/>
      <c r="AM16" s="97"/>
      <c r="AN16" s="97"/>
      <c r="AO16" s="97"/>
      <c r="AP16" s="97"/>
      <c r="AQ16" s="97"/>
      <c r="AR16" s="97"/>
      <c r="AS16" s="97"/>
      <c r="AT16" s="97"/>
    </row>
    <row r="17" spans="1:46" ht="24" thickBot="1" x14ac:dyDescent="0.4">
      <c r="A17" s="97"/>
      <c r="B17" s="97"/>
      <c r="C17" s="97"/>
      <c r="D17" s="97"/>
      <c r="E17" s="97"/>
      <c r="F17" s="97"/>
      <c r="G17" s="97"/>
      <c r="H17" s="97"/>
      <c r="I17" s="97"/>
      <c r="J17" s="97"/>
      <c r="K17" s="97"/>
      <c r="L17" s="97"/>
      <c r="M17" s="102"/>
      <c r="N17" s="103" t="s">
        <v>85</v>
      </c>
      <c r="O17" s="103" t="s">
        <v>86</v>
      </c>
      <c r="P17" s="103" t="s">
        <v>87</v>
      </c>
      <c r="Q17" s="6"/>
      <c r="R17" s="6"/>
      <c r="S17" s="6"/>
      <c r="T17" s="6"/>
      <c r="U17" s="6"/>
      <c r="V17" s="6"/>
      <c r="W17" s="6"/>
      <c r="X17" s="6"/>
      <c r="AB17" s="97"/>
      <c r="AC17" s="104" t="s">
        <v>103</v>
      </c>
      <c r="AD17" s="97"/>
      <c r="AE17" s="97"/>
      <c r="AF17" s="97"/>
      <c r="AG17" s="97"/>
      <c r="AH17" s="97"/>
      <c r="AI17" s="97"/>
      <c r="AJ17" s="97"/>
      <c r="AK17" s="97"/>
      <c r="AL17" s="97"/>
      <c r="AM17" s="97"/>
      <c r="AN17" s="97"/>
      <c r="AO17" s="97"/>
      <c r="AP17" s="97"/>
      <c r="AQ17" s="97"/>
      <c r="AR17" s="97"/>
      <c r="AS17" s="97"/>
      <c r="AT17" s="97"/>
    </row>
    <row r="18" spans="1:46" ht="24.75" thickTop="1" thickBot="1" x14ac:dyDescent="0.4">
      <c r="A18" s="753" t="s">
        <v>102</v>
      </c>
      <c r="B18" s="754"/>
      <c r="C18" s="754"/>
      <c r="D18" s="754"/>
      <c r="E18" s="754"/>
      <c r="F18" s="754"/>
      <c r="G18" s="755"/>
      <c r="H18" s="208" t="s">
        <v>30</v>
      </c>
      <c r="I18" s="750" t="s">
        <v>150</v>
      </c>
      <c r="J18" s="750"/>
      <c r="K18" s="750"/>
      <c r="L18" s="750"/>
      <c r="M18" s="385">
        <f>SUMIFS(M6:M15,G6:G15,"CS",H6:H15,"ss")</f>
        <v>0</v>
      </c>
      <c r="N18" s="79">
        <f t="shared" ref="N18:N23" si="40">FLOOR(R18,1)</f>
        <v>0</v>
      </c>
      <c r="O18" s="80">
        <f t="shared" ref="O18:O23" si="41">FLOOR(V18,1)</f>
        <v>0</v>
      </c>
      <c r="P18" s="81">
        <f t="shared" ref="P18:P23" si="42">U18-X18</f>
        <v>0</v>
      </c>
      <c r="Q18" s="6">
        <f t="shared" ref="Q18:Q23" si="43">T18+X18+Y18</f>
        <v>0</v>
      </c>
      <c r="R18" s="6">
        <f t="shared" ref="R18:R22" si="44">M18/365</f>
        <v>0</v>
      </c>
      <c r="S18" s="6">
        <f t="shared" ref="S18:S23" si="45">FLOOR(R18,1)</f>
        <v>0</v>
      </c>
      <c r="T18" s="6">
        <f t="shared" ref="T18:T23" si="46">S18*365</f>
        <v>0</v>
      </c>
      <c r="U18" s="6">
        <f t="shared" ref="U18:U22" si="47">M18-T18</f>
        <v>0</v>
      </c>
      <c r="V18" s="6">
        <f t="shared" ref="V18:V23" si="48">U18/30</f>
        <v>0</v>
      </c>
      <c r="W18" s="6">
        <f t="shared" ref="W18:W23" si="49">FLOOR(V18,1)</f>
        <v>0</v>
      </c>
      <c r="X18" s="6">
        <f t="shared" ref="X18:X23" si="50">W18*30</f>
        <v>0</v>
      </c>
      <c r="AB18" s="97"/>
      <c r="AC18" s="386">
        <f>ROUND(IF(IF(O18&gt;12,6,O18*0.5)+IF(P18&gt;15,0.5,0)+IF(N18&gt;0,6,0)&gt;12,6,IF(O18&gt;12,6,O18*0.5)+IF(P18&gt;15,0.5,0)+IF(N18&gt;0,6,0)),3)</f>
        <v>0</v>
      </c>
      <c r="AD18" s="97"/>
      <c r="AE18" s="97"/>
      <c r="AF18" s="97"/>
      <c r="AG18" s="97"/>
      <c r="AH18" s="97"/>
      <c r="AI18" s="97"/>
      <c r="AJ18" s="97"/>
      <c r="AK18" s="97"/>
      <c r="AL18" s="97"/>
      <c r="AM18" s="97"/>
      <c r="AN18" s="97"/>
      <c r="AO18" s="97"/>
      <c r="AP18" s="97"/>
      <c r="AQ18" s="97"/>
      <c r="AR18" s="97"/>
      <c r="AS18" s="97"/>
      <c r="AT18" s="97"/>
    </row>
    <row r="19" spans="1:46" ht="23.65" customHeight="1" thickTop="1" thickBot="1" x14ac:dyDescent="0.4">
      <c r="A19" s="805" t="s">
        <v>105</v>
      </c>
      <c r="B19" s="806"/>
      <c r="C19" s="806"/>
      <c r="D19" s="806"/>
      <c r="E19" s="806"/>
      <c r="F19" s="806"/>
      <c r="G19" s="807"/>
      <c r="H19" s="208" t="s">
        <v>30</v>
      </c>
      <c r="I19" s="750" t="s">
        <v>100</v>
      </c>
      <c r="J19" s="750"/>
      <c r="K19" s="750"/>
      <c r="L19" s="750"/>
      <c r="M19" s="385">
        <f>SUMIFS(M6:M15,G6:G15,"CS",H6:H15,"NON")</f>
        <v>0</v>
      </c>
      <c r="N19" s="82">
        <f t="shared" si="40"/>
        <v>0</v>
      </c>
      <c r="O19" s="83">
        <f t="shared" si="41"/>
        <v>0</v>
      </c>
      <c r="P19" s="84">
        <f t="shared" si="42"/>
        <v>0</v>
      </c>
      <c r="Q19" s="6">
        <f t="shared" si="43"/>
        <v>0</v>
      </c>
      <c r="R19" s="6">
        <f t="shared" si="44"/>
        <v>0</v>
      </c>
      <c r="S19" s="6">
        <f t="shared" si="45"/>
        <v>0</v>
      </c>
      <c r="T19" s="6">
        <f t="shared" si="46"/>
        <v>0</v>
      </c>
      <c r="U19" s="6">
        <f t="shared" si="47"/>
        <v>0</v>
      </c>
      <c r="V19" s="6">
        <f t="shared" si="48"/>
        <v>0</v>
      </c>
      <c r="W19" s="6">
        <f t="shared" si="49"/>
        <v>0</v>
      </c>
      <c r="X19" s="6">
        <f t="shared" si="50"/>
        <v>0</v>
      </c>
      <c r="AB19" s="97"/>
      <c r="AC19" s="386">
        <f>ROUND(IF(IF(O19&gt;12,3,O19*0.25)+IF(P19&gt;15,0.25,0)+IF(N19&gt;0,3,0)&gt;12,6,IF(O19&gt;12,3,O19*0.25)+IF(P19&gt;15,0.25,0)+IF(N19&gt;0,3,0)),3)</f>
        <v>0</v>
      </c>
      <c r="AD19" s="97"/>
      <c r="AE19" s="97"/>
      <c r="AF19" s="97"/>
      <c r="AG19" s="97"/>
      <c r="AH19" s="97"/>
      <c r="AI19" s="97"/>
      <c r="AJ19" s="97"/>
      <c r="AK19" s="97"/>
      <c r="AL19" s="97"/>
      <c r="AM19" s="97"/>
      <c r="AN19" s="97"/>
      <c r="AO19" s="97"/>
      <c r="AP19" s="97"/>
      <c r="AQ19" s="97"/>
      <c r="AR19" s="97"/>
      <c r="AS19" s="97"/>
      <c r="AT19" s="97"/>
    </row>
    <row r="20" spans="1:46" ht="23.65" customHeight="1" thickTop="1" thickBot="1" x14ac:dyDescent="0.4">
      <c r="A20" s="808"/>
      <c r="B20" s="809"/>
      <c r="C20" s="809"/>
      <c r="D20" s="809"/>
      <c r="E20" s="809"/>
      <c r="F20" s="809"/>
      <c r="G20" s="810"/>
      <c r="H20" s="209" t="s">
        <v>101</v>
      </c>
      <c r="I20" s="750" t="s">
        <v>150</v>
      </c>
      <c r="J20" s="750"/>
      <c r="K20" s="750"/>
      <c r="L20" s="750"/>
      <c r="M20" s="385">
        <f>SUMIFS(M6:M15,G6:G15,"ALTRO",H6:H15,"SS")+ SUMIFS(M6:M15,G6:G15,"AT",H6:H15,"SS")+SUMIFS(M6:M15,G6:G15,"AA",H6:H15,"SS")</f>
        <v>0</v>
      </c>
      <c r="N20" s="85">
        <f t="shared" si="40"/>
        <v>0</v>
      </c>
      <c r="O20" s="86">
        <f t="shared" si="41"/>
        <v>0</v>
      </c>
      <c r="P20" s="87">
        <f t="shared" si="42"/>
        <v>0</v>
      </c>
      <c r="Q20" s="6">
        <f t="shared" si="43"/>
        <v>0</v>
      </c>
      <c r="R20" s="6">
        <f t="shared" si="44"/>
        <v>0</v>
      </c>
      <c r="S20" s="6">
        <f t="shared" si="45"/>
        <v>0</v>
      </c>
      <c r="T20" s="6">
        <f t="shared" si="46"/>
        <v>0</v>
      </c>
      <c r="U20" s="6">
        <f t="shared" si="47"/>
        <v>0</v>
      </c>
      <c r="V20" s="6">
        <f t="shared" si="48"/>
        <v>0</v>
      </c>
      <c r="W20" s="6">
        <f t="shared" si="49"/>
        <v>0</v>
      </c>
      <c r="X20" s="6">
        <f t="shared" si="50"/>
        <v>0</v>
      </c>
      <c r="AB20" s="97"/>
      <c r="AC20" s="386">
        <f>ROUND(IF(IF(O20&gt;12,1.8,O20*0.15)+IF(P20&gt;15,0.15,0)+IF(N20&gt;0,1.8,0)&gt;12,1.8,IF(O20&gt;12,1.8,O20*0.15)+IF(P20&gt;15,0.15,0)+IF(N20&gt;0,1.8,0)),3)</f>
        <v>0</v>
      </c>
      <c r="AD20" s="97"/>
      <c r="AE20" s="97"/>
      <c r="AF20" s="97"/>
      <c r="AG20" s="97"/>
      <c r="AH20" s="97"/>
      <c r="AI20" s="97"/>
      <c r="AJ20" s="97"/>
      <c r="AK20" s="97"/>
      <c r="AL20" s="97"/>
      <c r="AM20" s="97"/>
      <c r="AN20" s="97"/>
      <c r="AO20" s="97"/>
      <c r="AP20" s="97"/>
      <c r="AQ20" s="97"/>
      <c r="AR20" s="97"/>
      <c r="AS20" s="97"/>
      <c r="AT20" s="97"/>
    </row>
    <row r="21" spans="1:46" ht="23.65" customHeight="1" thickTop="1" thickBot="1" x14ac:dyDescent="0.4">
      <c r="A21" s="808"/>
      <c r="B21" s="809"/>
      <c r="C21" s="809"/>
      <c r="D21" s="809"/>
      <c r="E21" s="809"/>
      <c r="F21" s="809"/>
      <c r="G21" s="810"/>
      <c r="H21" s="209" t="s">
        <v>101</v>
      </c>
      <c r="I21" s="750" t="s">
        <v>100</v>
      </c>
      <c r="J21" s="750"/>
      <c r="K21" s="750"/>
      <c r="L21" s="750"/>
      <c r="M21" s="385">
        <f>SUMIFS(M6:M15,G6:G15,"ALTRO",H6:H15,"NON")+      SUMIFS(M6:M15,G6:G15,"Aa",H6:H15,"NON")+    SUMIFS(M6:M15,G6:G15,"AT",H6:H15,"NON")</f>
        <v>0</v>
      </c>
      <c r="N21" s="88">
        <f t="shared" si="40"/>
        <v>0</v>
      </c>
      <c r="O21" s="89">
        <f t="shared" si="41"/>
        <v>0</v>
      </c>
      <c r="P21" s="90">
        <f t="shared" si="42"/>
        <v>0</v>
      </c>
      <c r="Q21" s="6">
        <f t="shared" si="43"/>
        <v>0</v>
      </c>
      <c r="R21" s="6">
        <f t="shared" si="44"/>
        <v>0</v>
      </c>
      <c r="S21" s="6">
        <f t="shared" si="45"/>
        <v>0</v>
      </c>
      <c r="T21" s="6">
        <f t="shared" si="46"/>
        <v>0</v>
      </c>
      <c r="U21" s="6">
        <f t="shared" si="47"/>
        <v>0</v>
      </c>
      <c r="V21" s="6">
        <f t="shared" si="48"/>
        <v>0</v>
      </c>
      <c r="W21" s="6">
        <f t="shared" si="49"/>
        <v>0</v>
      </c>
      <c r="X21" s="6">
        <f t="shared" si="50"/>
        <v>0</v>
      </c>
      <c r="AB21" s="97"/>
      <c r="AC21" s="386">
        <f>ROUND(IF(IF(O21&gt;12,0.9,O21*0.075)+IF(P21&gt;15,0.075,0)+IF(N21&gt;0,0.9,0)&gt;12,0.9,IF(O21&gt;12,0.9,O21*0.075)+IF(P21&gt;15,0.075,0)+IF(N21&gt;0,0.9,0)),3)</f>
        <v>0</v>
      </c>
      <c r="AD21" s="97"/>
      <c r="AE21" s="97"/>
      <c r="AF21" s="97"/>
      <c r="AG21" s="97"/>
      <c r="AH21" s="97"/>
      <c r="AI21" s="97"/>
      <c r="AJ21" s="97"/>
      <c r="AK21" s="97"/>
      <c r="AL21" s="97"/>
      <c r="AM21" s="97"/>
      <c r="AN21" s="97"/>
      <c r="AO21" s="97"/>
      <c r="AP21" s="97"/>
      <c r="AQ21" s="97"/>
      <c r="AR21" s="97"/>
      <c r="AS21" s="97"/>
      <c r="AT21" s="97"/>
    </row>
    <row r="22" spans="1:46" ht="23.65" customHeight="1" thickTop="1" thickBot="1" x14ac:dyDescent="0.4">
      <c r="A22" s="801" t="s">
        <v>109</v>
      </c>
      <c r="B22" s="802"/>
      <c r="C22" s="802"/>
      <c r="D22" s="802"/>
      <c r="E22" s="802"/>
      <c r="F22" s="727" t="str">
        <f>IF(+Anno_1=0,"",+Anno_1)</f>
        <v/>
      </c>
      <c r="G22" s="728"/>
      <c r="H22" s="209" t="s">
        <v>101</v>
      </c>
      <c r="I22" s="750" t="s">
        <v>154</v>
      </c>
      <c r="J22" s="750"/>
      <c r="K22" s="750"/>
      <c r="L22" s="750"/>
      <c r="M22" s="385">
        <f>SUMIFS(M6:M15,G6:G15,"ALTRO",H6:H15,"ENTE")</f>
        <v>0</v>
      </c>
      <c r="N22" s="91">
        <f t="shared" si="40"/>
        <v>0</v>
      </c>
      <c r="O22" s="92">
        <f t="shared" si="41"/>
        <v>0</v>
      </c>
      <c r="P22" s="93">
        <f t="shared" si="42"/>
        <v>0</v>
      </c>
      <c r="Q22" s="6">
        <f t="shared" si="43"/>
        <v>0</v>
      </c>
      <c r="R22" s="6">
        <f t="shared" si="44"/>
        <v>0</v>
      </c>
      <c r="S22" s="6">
        <f t="shared" si="45"/>
        <v>0</v>
      </c>
      <c r="T22" s="6">
        <f t="shared" si="46"/>
        <v>0</v>
      </c>
      <c r="U22" s="6">
        <f t="shared" si="47"/>
        <v>0</v>
      </c>
      <c r="V22" s="6">
        <f t="shared" si="48"/>
        <v>0</v>
      </c>
      <c r="W22" s="6">
        <f t="shared" si="49"/>
        <v>0</v>
      </c>
      <c r="X22" s="6">
        <f t="shared" si="50"/>
        <v>0</v>
      </c>
      <c r="AB22" s="97"/>
      <c r="AC22" s="386">
        <f>ROUND(IF(IF(O22&gt;12,0.6,O22*0.05)+IF(P22&gt;15,0.05,0)+IF(N22&gt;0,0.6,0)&gt;12,0.6,IF(O22&gt;12,0.6,O22*0.05)+IF(P22&gt;15,0.05,0)+IF(N22&gt;0,0.6,0)),3)</f>
        <v>0</v>
      </c>
      <c r="AD22" s="97"/>
      <c r="AE22" s="97"/>
      <c r="AF22" s="97"/>
      <c r="AG22" s="97"/>
      <c r="AH22" s="97"/>
      <c r="AI22" s="97"/>
      <c r="AJ22" s="97"/>
      <c r="AK22" s="97"/>
      <c r="AL22" s="97"/>
      <c r="AM22" s="97"/>
      <c r="AN22" s="97"/>
      <c r="AO22" s="97"/>
      <c r="AP22" s="97"/>
      <c r="AQ22" s="97"/>
      <c r="AR22" s="97"/>
      <c r="AS22" s="97"/>
      <c r="AT22" s="97"/>
    </row>
    <row r="23" spans="1:46" ht="23.65" customHeight="1" thickTop="1" thickBot="1" x14ac:dyDescent="0.4">
      <c r="A23" s="803"/>
      <c r="B23" s="804"/>
      <c r="C23" s="804"/>
      <c r="D23" s="804"/>
      <c r="E23" s="804"/>
      <c r="F23" s="729"/>
      <c r="G23" s="730"/>
      <c r="H23" s="656" t="s">
        <v>110</v>
      </c>
      <c r="I23" s="657"/>
      <c r="J23" s="657"/>
      <c r="K23" s="657"/>
      <c r="L23" s="658"/>
      <c r="M23" s="387">
        <f>SUM(M18:M22)</f>
        <v>0</v>
      </c>
      <c r="N23" s="145">
        <f t="shared" si="40"/>
        <v>0</v>
      </c>
      <c r="O23" s="146">
        <f t="shared" si="41"/>
        <v>0</v>
      </c>
      <c r="P23" s="147">
        <f t="shared" si="42"/>
        <v>0</v>
      </c>
      <c r="Q23" s="6">
        <f t="shared" si="43"/>
        <v>0</v>
      </c>
      <c r="R23" s="6">
        <f>M23/365</f>
        <v>0</v>
      </c>
      <c r="S23" s="6">
        <f t="shared" si="45"/>
        <v>0</v>
      </c>
      <c r="T23" s="6">
        <f t="shared" si="46"/>
        <v>0</v>
      </c>
      <c r="U23" s="6">
        <f>M23-T23</f>
        <v>0</v>
      </c>
      <c r="V23" s="6">
        <f t="shared" si="48"/>
        <v>0</v>
      </c>
      <c r="W23" s="6">
        <f t="shared" si="49"/>
        <v>0</v>
      </c>
      <c r="X23" s="6">
        <f t="shared" si="50"/>
        <v>0</v>
      </c>
      <c r="AB23" s="97"/>
      <c r="AC23" s="388">
        <f>IF(SUM(AC18:AC22)&gt;6,6,SUM(AC18:AC22))</f>
        <v>0</v>
      </c>
      <c r="AD23" s="97"/>
      <c r="AE23" s="97"/>
      <c r="AF23" s="97"/>
      <c r="AG23" s="97"/>
      <c r="AH23" s="97"/>
      <c r="AI23" s="97"/>
      <c r="AJ23" s="97"/>
      <c r="AK23" s="97"/>
      <c r="AL23" s="97"/>
      <c r="AM23" s="97"/>
      <c r="AN23" s="97"/>
      <c r="AO23" s="97"/>
      <c r="AP23" s="97"/>
      <c r="AQ23" s="97"/>
      <c r="AR23" s="97"/>
      <c r="AS23" s="97"/>
      <c r="AT23" s="97"/>
    </row>
    <row r="24" spans="1:46" ht="23.25" x14ac:dyDescent="0.2">
      <c r="A24" s="201"/>
      <c r="B24" s="201"/>
      <c r="C24" s="201"/>
      <c r="D24" s="201"/>
      <c r="E24" s="201"/>
      <c r="F24" s="201"/>
      <c r="G24" s="201"/>
      <c r="H24" s="105"/>
      <c r="I24" s="106"/>
      <c r="J24" s="101"/>
      <c r="K24" s="101"/>
      <c r="L24" s="101"/>
      <c r="M24" s="102"/>
      <c r="N24" s="107"/>
      <c r="O24" s="107"/>
      <c r="P24" s="107"/>
      <c r="AB24" s="97"/>
      <c r="AC24" s="108"/>
      <c r="AD24" s="97"/>
      <c r="AE24" s="97"/>
      <c r="AF24" s="97"/>
      <c r="AG24" s="97"/>
      <c r="AH24" s="97"/>
      <c r="AI24" s="97"/>
      <c r="AJ24" s="97"/>
      <c r="AK24" s="97"/>
      <c r="AL24" s="97"/>
      <c r="AM24" s="97"/>
      <c r="AN24" s="97"/>
      <c r="AO24" s="97"/>
      <c r="AP24" s="97"/>
      <c r="AQ24" s="97"/>
      <c r="AR24" s="97"/>
      <c r="AS24" s="97"/>
      <c r="AT24" s="97"/>
    </row>
    <row r="25" spans="1:46" ht="24" thickBot="1" x14ac:dyDescent="0.4">
      <c r="A25" s="201"/>
      <c r="B25" s="201"/>
      <c r="C25" s="201"/>
      <c r="D25" s="201"/>
      <c r="E25" s="201"/>
      <c r="F25" s="201"/>
      <c r="G25" s="201"/>
      <c r="H25" s="97"/>
      <c r="I25" s="97"/>
      <c r="J25" s="97"/>
      <c r="K25" s="97"/>
      <c r="L25" s="97"/>
      <c r="M25" s="102"/>
      <c r="N25" s="103" t="s">
        <v>85</v>
      </c>
      <c r="O25" s="103" t="s">
        <v>86</v>
      </c>
      <c r="P25" s="103" t="s">
        <v>87</v>
      </c>
      <c r="Q25" s="6"/>
      <c r="R25" s="6"/>
      <c r="S25" s="6"/>
      <c r="T25" s="6"/>
      <c r="U25" s="6"/>
      <c r="V25" s="6"/>
      <c r="W25" s="6"/>
      <c r="X25" s="6"/>
      <c r="AB25" s="97"/>
      <c r="AC25" s="104" t="s">
        <v>103</v>
      </c>
      <c r="AD25" s="97"/>
      <c r="AE25" s="97"/>
      <c r="AF25" s="97"/>
      <c r="AG25" s="97"/>
      <c r="AH25" s="97"/>
      <c r="AI25" s="97"/>
      <c r="AJ25" s="97"/>
      <c r="AK25" s="97"/>
      <c r="AL25" s="97"/>
      <c r="AM25" s="97"/>
      <c r="AN25" s="97"/>
      <c r="AO25" s="97"/>
      <c r="AP25" s="97"/>
      <c r="AQ25" s="97"/>
      <c r="AR25" s="97"/>
      <c r="AS25" s="97"/>
      <c r="AT25" s="97"/>
    </row>
    <row r="26" spans="1:46" ht="24.75" thickTop="1" thickBot="1" x14ac:dyDescent="0.4">
      <c r="A26" s="775" t="s">
        <v>102</v>
      </c>
      <c r="B26" s="776"/>
      <c r="C26" s="776"/>
      <c r="D26" s="776"/>
      <c r="E26" s="776"/>
      <c r="F26" s="776"/>
      <c r="G26" s="777"/>
      <c r="H26" s="210" t="s">
        <v>37</v>
      </c>
      <c r="I26" s="638" t="s">
        <v>150</v>
      </c>
      <c r="J26" s="639"/>
      <c r="K26" s="639"/>
      <c r="L26" s="640"/>
      <c r="M26" s="385">
        <f>SUMIFS(M6:M15,G6:G15,"AA",H6:H15,"ss")</f>
        <v>0</v>
      </c>
      <c r="N26" s="94">
        <f t="shared" ref="N26:N31" si="51">FLOOR(R26,1)</f>
        <v>0</v>
      </c>
      <c r="O26" s="95">
        <f t="shared" ref="O26:O31" si="52">FLOOR(V26,1)</f>
        <v>0</v>
      </c>
      <c r="P26" s="96">
        <f t="shared" ref="P26:P31" si="53">U26-X26</f>
        <v>0</v>
      </c>
      <c r="Q26" s="6">
        <f t="shared" ref="Q26:Q31" si="54">T26+X26+Y26</f>
        <v>0</v>
      </c>
      <c r="R26" s="6">
        <f t="shared" ref="R26:R30" si="55">M26/365</f>
        <v>0</v>
      </c>
      <c r="S26" s="6">
        <f t="shared" ref="S26:S31" si="56">FLOOR(R26,1)</f>
        <v>0</v>
      </c>
      <c r="T26" s="6">
        <f t="shared" ref="T26:T31" si="57">S26*365</f>
        <v>0</v>
      </c>
      <c r="U26" s="6">
        <f t="shared" ref="U26:U30" si="58">M26-T26</f>
        <v>0</v>
      </c>
      <c r="V26" s="6">
        <f t="shared" ref="V26:V31" si="59">U26/30</f>
        <v>0</v>
      </c>
      <c r="W26" s="6">
        <f t="shared" ref="W26:W31" si="60">FLOOR(V26,1)</f>
        <v>0</v>
      </c>
      <c r="X26" s="6">
        <f t="shared" ref="X26:X31" si="61">W26*30</f>
        <v>0</v>
      </c>
      <c r="AB26" s="97"/>
      <c r="AC26" s="386">
        <f>ROUND(IF(IF(O26&gt;12,6,O26*0.5)+IF(P26&gt;15,0.5,0)+IF(N26&gt;0,6,0)&gt;12,6,IF(O26&gt;12,6,O26*0.5)+IF(P26&gt;15,0.5,0)+IF(N26&gt;0,6,0)),3)</f>
        <v>0</v>
      </c>
      <c r="AD26" s="97"/>
      <c r="AE26" s="97"/>
      <c r="AF26" s="97"/>
      <c r="AG26" s="97"/>
      <c r="AH26" s="97"/>
      <c r="AI26" s="97"/>
      <c r="AJ26" s="97"/>
      <c r="AK26" s="97"/>
      <c r="AL26" s="97"/>
      <c r="AM26" s="97"/>
      <c r="AN26" s="97"/>
      <c r="AO26" s="97"/>
      <c r="AP26" s="97"/>
      <c r="AQ26" s="97"/>
      <c r="AR26" s="97"/>
      <c r="AS26" s="97"/>
      <c r="AT26" s="97"/>
    </row>
    <row r="27" spans="1:46" ht="23.65" customHeight="1" thickTop="1" thickBot="1" x14ac:dyDescent="0.4">
      <c r="A27" s="795" t="s">
        <v>104</v>
      </c>
      <c r="B27" s="796"/>
      <c r="C27" s="796"/>
      <c r="D27" s="796"/>
      <c r="E27" s="796"/>
      <c r="F27" s="796"/>
      <c r="G27" s="797"/>
      <c r="H27" s="210" t="s">
        <v>37</v>
      </c>
      <c r="I27" s="638" t="s">
        <v>100</v>
      </c>
      <c r="J27" s="639"/>
      <c r="K27" s="639"/>
      <c r="L27" s="640"/>
      <c r="M27" s="385">
        <f>SUMIFS(M6:M15,G6:G15,"AA",H6:H15,"NON")</f>
        <v>0</v>
      </c>
      <c r="N27" s="85">
        <f t="shared" si="51"/>
        <v>0</v>
      </c>
      <c r="O27" s="86">
        <f t="shared" si="52"/>
        <v>0</v>
      </c>
      <c r="P27" s="87">
        <f t="shared" si="53"/>
        <v>0</v>
      </c>
      <c r="Q27" s="6">
        <f t="shared" si="54"/>
        <v>0</v>
      </c>
      <c r="R27" s="6">
        <f t="shared" si="55"/>
        <v>0</v>
      </c>
      <c r="S27" s="6">
        <f t="shared" si="56"/>
        <v>0</v>
      </c>
      <c r="T27" s="6">
        <f t="shared" si="57"/>
        <v>0</v>
      </c>
      <c r="U27" s="6">
        <f t="shared" si="58"/>
        <v>0</v>
      </c>
      <c r="V27" s="6">
        <f t="shared" si="59"/>
        <v>0</v>
      </c>
      <c r="W27" s="6">
        <f t="shared" si="60"/>
        <v>0</v>
      </c>
      <c r="X27" s="6">
        <f t="shared" si="61"/>
        <v>0</v>
      </c>
      <c r="AB27" s="97"/>
      <c r="AC27" s="386">
        <f>IF(IF(O27&gt;12,3,O27*0.25)+IF(P27&gt;15,0.25,0)+IF(N27&gt;0,3,0)&gt;12,6,IF(O27&gt;12,3,O27*0.25)+IF(P27&gt;15,0.25,0)+IF(N27&gt;0,3,0))</f>
        <v>0</v>
      </c>
      <c r="AD27" s="97"/>
      <c r="AE27" s="97"/>
      <c r="AF27" s="97"/>
      <c r="AG27" s="97"/>
      <c r="AH27" s="97"/>
      <c r="AI27" s="97"/>
      <c r="AJ27" s="97"/>
      <c r="AK27" s="97"/>
      <c r="AL27" s="97"/>
      <c r="AM27" s="97"/>
      <c r="AN27" s="97"/>
      <c r="AO27" s="97"/>
      <c r="AP27" s="97"/>
      <c r="AQ27" s="97"/>
      <c r="AR27" s="97"/>
      <c r="AS27" s="97"/>
      <c r="AT27" s="97"/>
    </row>
    <row r="28" spans="1:46" ht="23.65" customHeight="1" thickTop="1" thickBot="1" x14ac:dyDescent="0.4">
      <c r="A28" s="798"/>
      <c r="B28" s="799"/>
      <c r="C28" s="799"/>
      <c r="D28" s="799"/>
      <c r="E28" s="799"/>
      <c r="F28" s="799"/>
      <c r="G28" s="800"/>
      <c r="H28" s="211" t="s">
        <v>101</v>
      </c>
      <c r="I28" s="638" t="s">
        <v>150</v>
      </c>
      <c r="J28" s="639"/>
      <c r="K28" s="639"/>
      <c r="L28" s="640"/>
      <c r="M28" s="385">
        <f xml:space="preserve">   SUMIFS(M6:M15,G6:G15,"ALTRO",H6:H15,"SS")   +     SUMIFS(M6:M15,G6:G15,"CS",H6:H15,"SS")+SUMIFS(M6:M15,G6:G15,"AT",H6:H15,"SS")</f>
        <v>0</v>
      </c>
      <c r="N28" s="85">
        <f t="shared" si="51"/>
        <v>0</v>
      </c>
      <c r="O28" s="86">
        <f t="shared" si="52"/>
        <v>0</v>
      </c>
      <c r="P28" s="87">
        <f t="shared" si="53"/>
        <v>0</v>
      </c>
      <c r="Q28" s="6">
        <f t="shared" si="54"/>
        <v>0</v>
      </c>
      <c r="R28" s="6">
        <f t="shared" si="55"/>
        <v>0</v>
      </c>
      <c r="S28" s="6">
        <f t="shared" si="56"/>
        <v>0</v>
      </c>
      <c r="T28" s="6">
        <f t="shared" si="57"/>
        <v>0</v>
      </c>
      <c r="U28" s="6">
        <f t="shared" si="58"/>
        <v>0</v>
      </c>
      <c r="V28" s="6">
        <f t="shared" si="59"/>
        <v>0</v>
      </c>
      <c r="W28" s="6">
        <f t="shared" si="60"/>
        <v>0</v>
      </c>
      <c r="X28" s="6">
        <f t="shared" si="61"/>
        <v>0</v>
      </c>
      <c r="AB28" s="97"/>
      <c r="AC28" s="386">
        <f>ROUND(IF(IF(O28&gt;12,1.2,O28*0.1)+IF(P28&gt;15,0.1,0)+IF(N28&gt;0,1.2,0)&gt;12,1.2,IF(O28&gt;12,1.2,O28*0.1)+IF(P28&gt;15,0.1,0)+IF(N28&gt;0,1.2,0)),3)</f>
        <v>0</v>
      </c>
      <c r="AD28" s="97"/>
      <c r="AE28" s="97"/>
      <c r="AF28" s="97"/>
      <c r="AG28" s="97"/>
      <c r="AH28" s="97"/>
      <c r="AI28" s="97"/>
      <c r="AJ28" s="97"/>
      <c r="AK28" s="97"/>
      <c r="AL28" s="97"/>
      <c r="AM28" s="97"/>
      <c r="AN28" s="97"/>
      <c r="AO28" s="97"/>
      <c r="AP28" s="97"/>
      <c r="AQ28" s="97"/>
      <c r="AR28" s="97"/>
      <c r="AS28" s="97"/>
      <c r="AT28" s="97"/>
    </row>
    <row r="29" spans="1:46" ht="23.65" customHeight="1" thickTop="1" thickBot="1" x14ac:dyDescent="0.4">
      <c r="A29" s="798"/>
      <c r="B29" s="799"/>
      <c r="C29" s="799"/>
      <c r="D29" s="799"/>
      <c r="E29" s="799"/>
      <c r="F29" s="799"/>
      <c r="G29" s="800"/>
      <c r="H29" s="211" t="s">
        <v>101</v>
      </c>
      <c r="I29" s="638" t="s">
        <v>100</v>
      </c>
      <c r="J29" s="639"/>
      <c r="K29" s="639"/>
      <c r="L29" s="640"/>
      <c r="M29" s="385">
        <f>SUMIFS(M6:M15,G6:G15,"ALTRO",H6:H15,"NON")     +SUMIFS(M6:M15,G6:G15,"cs",H6:H15,"NON")      +SUMIFS(M6:M15,G6:G15,"AT",H6:H15,"NON")</f>
        <v>0</v>
      </c>
      <c r="N29" s="85">
        <f t="shared" si="51"/>
        <v>0</v>
      </c>
      <c r="O29" s="86">
        <f t="shared" si="52"/>
        <v>0</v>
      </c>
      <c r="P29" s="87">
        <f t="shared" si="53"/>
        <v>0</v>
      </c>
      <c r="Q29" s="6">
        <f t="shared" si="54"/>
        <v>0</v>
      </c>
      <c r="R29" s="6">
        <f t="shared" si="55"/>
        <v>0</v>
      </c>
      <c r="S29" s="6">
        <f t="shared" si="56"/>
        <v>0</v>
      </c>
      <c r="T29" s="6">
        <f t="shared" si="57"/>
        <v>0</v>
      </c>
      <c r="U29" s="6">
        <f t="shared" si="58"/>
        <v>0</v>
      </c>
      <c r="V29" s="6">
        <f t="shared" si="59"/>
        <v>0</v>
      </c>
      <c r="W29" s="6">
        <f t="shared" si="60"/>
        <v>0</v>
      </c>
      <c r="X29" s="6">
        <f t="shared" si="61"/>
        <v>0</v>
      </c>
      <c r="AB29" s="97"/>
      <c r="AC29" s="386">
        <f>ROUND(IF(IF(O29&gt;12,0.6,O29*0.05)+IF(P29&gt;15,0.05,0)+IF(N29&gt;0,0.6,0)&gt;12,0.6,IF(O29&gt;12,0.6,O29*0.05)+IF(P29&gt;15,0.05,0)+IF(N29&gt;0,0.6,0)),3)</f>
        <v>0</v>
      </c>
      <c r="AD29" s="97"/>
      <c r="AE29" s="97"/>
      <c r="AF29" s="97"/>
      <c r="AG29" s="97"/>
      <c r="AH29" s="97"/>
      <c r="AI29" s="97"/>
      <c r="AJ29" s="97"/>
      <c r="AK29" s="97"/>
      <c r="AL29" s="97"/>
      <c r="AM29" s="97"/>
      <c r="AN29" s="97"/>
      <c r="AO29" s="97"/>
      <c r="AP29" s="97"/>
      <c r="AQ29" s="97"/>
      <c r="AR29" s="97"/>
      <c r="AS29" s="97"/>
      <c r="AT29" s="97"/>
    </row>
    <row r="30" spans="1:46" ht="23.65" customHeight="1" thickTop="1" thickBot="1" x14ac:dyDescent="0.4">
      <c r="A30" s="778" t="s">
        <v>109</v>
      </c>
      <c r="B30" s="779"/>
      <c r="C30" s="779"/>
      <c r="D30" s="779"/>
      <c r="E30" s="779"/>
      <c r="F30" s="666" t="str">
        <f>IF(+Anno_1=0,"",+Anno_1)</f>
        <v/>
      </c>
      <c r="G30" s="667"/>
      <c r="H30" s="211" t="s">
        <v>101</v>
      </c>
      <c r="I30" s="638" t="s">
        <v>154</v>
      </c>
      <c r="J30" s="639"/>
      <c r="K30" s="639"/>
      <c r="L30" s="640"/>
      <c r="M30" s="389">
        <f>SUMIFS(M6:M15,G6:G15,"ALTRO",H6:H15,"ENTE")</f>
        <v>0</v>
      </c>
      <c r="N30" s="82">
        <f t="shared" si="51"/>
        <v>0</v>
      </c>
      <c r="O30" s="83">
        <f t="shared" si="52"/>
        <v>0</v>
      </c>
      <c r="P30" s="84">
        <f t="shared" si="53"/>
        <v>0</v>
      </c>
      <c r="Q30" s="6">
        <f t="shared" si="54"/>
        <v>0</v>
      </c>
      <c r="R30" s="6">
        <f t="shared" si="55"/>
        <v>0</v>
      </c>
      <c r="S30" s="6">
        <f t="shared" si="56"/>
        <v>0</v>
      </c>
      <c r="T30" s="6">
        <f t="shared" si="57"/>
        <v>0</v>
      </c>
      <c r="U30" s="6">
        <f t="shared" si="58"/>
        <v>0</v>
      </c>
      <c r="V30" s="6">
        <f t="shared" si="59"/>
        <v>0</v>
      </c>
      <c r="W30" s="6">
        <f t="shared" si="60"/>
        <v>0</v>
      </c>
      <c r="X30" s="6">
        <f t="shared" si="61"/>
        <v>0</v>
      </c>
      <c r="AB30" s="97"/>
      <c r="AC30" s="386">
        <f>ROUND(IF(IF(O30&gt;12,0.6,O30*0.05)+IF(P30&gt;15,0.05,0)+IF(N30&gt;0,0.6,0)&gt;12,0.6,IF(O30&gt;12,0.6,O30*0.05)+IF(P30&gt;15,0.05,0)+IF(N30&gt;0,0.6,0)),3)</f>
        <v>0</v>
      </c>
      <c r="AD30" s="97"/>
      <c r="AE30" s="97"/>
      <c r="AF30" s="97"/>
      <c r="AG30" s="97"/>
      <c r="AH30" s="97"/>
      <c r="AI30" s="97"/>
      <c r="AJ30" s="97"/>
      <c r="AK30" s="97"/>
      <c r="AL30" s="97"/>
      <c r="AM30" s="97"/>
      <c r="AN30" s="97"/>
      <c r="AO30" s="97"/>
      <c r="AP30" s="97"/>
      <c r="AQ30" s="97"/>
      <c r="AR30" s="97"/>
      <c r="AS30" s="97"/>
      <c r="AT30" s="97"/>
    </row>
    <row r="31" spans="1:46" ht="23.65" customHeight="1" thickTop="1" thickBot="1" x14ac:dyDescent="0.4">
      <c r="A31" s="780"/>
      <c r="B31" s="781"/>
      <c r="C31" s="781"/>
      <c r="D31" s="781"/>
      <c r="E31" s="781"/>
      <c r="F31" s="668"/>
      <c r="G31" s="669"/>
      <c r="H31" s="656" t="s">
        <v>110</v>
      </c>
      <c r="I31" s="657"/>
      <c r="J31" s="657"/>
      <c r="K31" s="657"/>
      <c r="L31" s="658"/>
      <c r="M31" s="390">
        <f>SUM(M26:M30)</f>
        <v>0</v>
      </c>
      <c r="N31" s="148">
        <f t="shared" si="51"/>
        <v>0</v>
      </c>
      <c r="O31" s="146">
        <f t="shared" si="52"/>
        <v>0</v>
      </c>
      <c r="P31" s="147">
        <f t="shared" si="53"/>
        <v>0</v>
      </c>
      <c r="Q31" s="6">
        <f t="shared" si="54"/>
        <v>0</v>
      </c>
      <c r="R31" s="6">
        <f>M31/365</f>
        <v>0</v>
      </c>
      <c r="S31" s="6">
        <f t="shared" si="56"/>
        <v>0</v>
      </c>
      <c r="T31" s="6">
        <f t="shared" si="57"/>
        <v>0</v>
      </c>
      <c r="U31" s="6">
        <f>M31-T31</f>
        <v>0</v>
      </c>
      <c r="V31" s="6">
        <f t="shared" si="59"/>
        <v>0</v>
      </c>
      <c r="W31" s="6">
        <f t="shared" si="60"/>
        <v>0</v>
      </c>
      <c r="X31" s="6">
        <f t="shared" si="61"/>
        <v>0</v>
      </c>
      <c r="AB31" s="97"/>
      <c r="AC31" s="388">
        <f>IF(SUM(AC26:AC30)&gt;6,6,SUM(AC26:AC30))</f>
        <v>0</v>
      </c>
      <c r="AD31" s="97"/>
      <c r="AE31" s="97"/>
      <c r="AF31" s="97"/>
      <c r="AG31" s="97"/>
      <c r="AH31" s="97"/>
      <c r="AI31" s="97"/>
      <c r="AJ31" s="97"/>
      <c r="AK31" s="97"/>
      <c r="AL31" s="97"/>
      <c r="AM31" s="97"/>
      <c r="AN31" s="97"/>
      <c r="AO31" s="97"/>
      <c r="AP31" s="97"/>
      <c r="AQ31" s="97"/>
      <c r="AR31" s="97"/>
      <c r="AS31" s="97"/>
      <c r="AT31" s="97"/>
    </row>
    <row r="32" spans="1:46" ht="23.25" x14ac:dyDescent="0.2">
      <c r="A32" s="201"/>
      <c r="B32" s="201"/>
      <c r="C32" s="201"/>
      <c r="D32" s="201"/>
      <c r="E32" s="201"/>
      <c r="F32" s="201"/>
      <c r="G32" s="201"/>
      <c r="H32" s="105"/>
      <c r="I32" s="106"/>
      <c r="J32" s="101"/>
      <c r="K32" s="101"/>
      <c r="L32" s="101"/>
      <c r="M32" s="102"/>
      <c r="N32" s="107"/>
      <c r="O32" s="107"/>
      <c r="P32" s="107"/>
      <c r="Q32" s="97"/>
      <c r="R32" s="97"/>
      <c r="S32" s="97"/>
      <c r="T32" s="97"/>
      <c r="U32" s="97"/>
      <c r="V32" s="97"/>
      <c r="W32" s="97"/>
      <c r="X32" s="97"/>
      <c r="Y32" s="97"/>
      <c r="Z32" s="97"/>
      <c r="AA32" s="97"/>
      <c r="AB32" s="97"/>
      <c r="AC32" s="109"/>
      <c r="AD32" s="97"/>
      <c r="AE32" s="97"/>
      <c r="AF32" s="97"/>
      <c r="AG32" s="97"/>
      <c r="AH32" s="97"/>
      <c r="AI32" s="97"/>
      <c r="AJ32" s="97"/>
      <c r="AK32" s="97"/>
      <c r="AL32" s="97"/>
      <c r="AM32" s="97"/>
      <c r="AN32" s="97"/>
      <c r="AO32" s="97"/>
      <c r="AP32" s="97"/>
      <c r="AQ32" s="97"/>
      <c r="AR32" s="97"/>
      <c r="AS32" s="97"/>
      <c r="AT32" s="97"/>
    </row>
    <row r="33" spans="1:46" ht="24" thickBot="1" x14ac:dyDescent="0.4">
      <c r="A33" s="201"/>
      <c r="B33" s="201"/>
      <c r="C33" s="201"/>
      <c r="D33" s="201"/>
      <c r="E33" s="201"/>
      <c r="F33" s="201"/>
      <c r="G33" s="201"/>
      <c r="H33" s="97"/>
      <c r="I33" s="97"/>
      <c r="J33" s="97"/>
      <c r="K33" s="97"/>
      <c r="L33" s="97"/>
      <c r="M33" s="102"/>
      <c r="N33" s="103" t="s">
        <v>85</v>
      </c>
      <c r="O33" s="103" t="s">
        <v>86</v>
      </c>
      <c r="P33" s="103" t="s">
        <v>87</v>
      </c>
      <c r="Q33" s="110"/>
      <c r="R33" s="110"/>
      <c r="S33" s="110"/>
      <c r="T33" s="110"/>
      <c r="U33" s="110"/>
      <c r="V33" s="110"/>
      <c r="W33" s="110"/>
      <c r="X33" s="110"/>
      <c r="Y33" s="97"/>
      <c r="Z33" s="97"/>
      <c r="AA33" s="97"/>
      <c r="AB33" s="97"/>
      <c r="AC33" s="104" t="s">
        <v>103</v>
      </c>
      <c r="AD33" s="97"/>
      <c r="AE33" s="97"/>
      <c r="AF33" s="97"/>
      <c r="AG33" s="97"/>
      <c r="AH33" s="97"/>
      <c r="AI33" s="97"/>
      <c r="AJ33" s="97"/>
      <c r="AK33" s="97"/>
      <c r="AL33" s="97"/>
      <c r="AM33" s="97"/>
      <c r="AN33" s="97"/>
      <c r="AO33" s="97"/>
      <c r="AP33" s="97"/>
      <c r="AQ33" s="97"/>
      <c r="AR33" s="97"/>
      <c r="AS33" s="97"/>
      <c r="AT33" s="97"/>
    </row>
    <row r="34" spans="1:46" ht="24.75" thickTop="1" thickBot="1" x14ac:dyDescent="0.4">
      <c r="A34" s="786" t="s">
        <v>102</v>
      </c>
      <c r="B34" s="787"/>
      <c r="C34" s="787"/>
      <c r="D34" s="787"/>
      <c r="E34" s="787"/>
      <c r="F34" s="787"/>
      <c r="G34" s="788"/>
      <c r="H34" s="210" t="s">
        <v>61</v>
      </c>
      <c r="I34" s="638" t="s">
        <v>150</v>
      </c>
      <c r="J34" s="639"/>
      <c r="K34" s="639"/>
      <c r="L34" s="640"/>
      <c r="M34" s="385">
        <f>SUMIFS(M6:M15,G6:G15,"AT",H6:H15,"ss")</f>
        <v>0</v>
      </c>
      <c r="N34" s="94">
        <f t="shared" ref="N34:N39" si="62">FLOOR(R34,1)</f>
        <v>0</v>
      </c>
      <c r="O34" s="95">
        <f t="shared" ref="O34:O39" si="63">FLOOR(V34,1)</f>
        <v>0</v>
      </c>
      <c r="P34" s="96">
        <f t="shared" ref="P34:P39" si="64">U34-X34</f>
        <v>0</v>
      </c>
      <c r="Q34" s="6">
        <f t="shared" ref="Q34:Q39" si="65">T34+X34+Y34</f>
        <v>0</v>
      </c>
      <c r="R34" s="6">
        <f t="shared" ref="R34:R38" si="66">M34/365</f>
        <v>0</v>
      </c>
      <c r="S34" s="6">
        <f t="shared" ref="S34:S39" si="67">FLOOR(R34,1)</f>
        <v>0</v>
      </c>
      <c r="T34" s="6">
        <f t="shared" ref="T34:T39" si="68">S34*365</f>
        <v>0</v>
      </c>
      <c r="U34" s="6">
        <f t="shared" ref="U34:U38" si="69">M34-T34</f>
        <v>0</v>
      </c>
      <c r="V34" s="6">
        <f t="shared" ref="V34:V39" si="70">U34/30</f>
        <v>0</v>
      </c>
      <c r="W34" s="6">
        <f t="shared" ref="W34:W39" si="71">FLOOR(V34,1)</f>
        <v>0</v>
      </c>
      <c r="X34" s="6">
        <f t="shared" ref="X34:X39" si="72">W34*30</f>
        <v>0</v>
      </c>
      <c r="AB34" s="97"/>
      <c r="AC34" s="386">
        <f>ROUND(IF(IF(O34&gt;12,6,O34*0.5)+IF(P34&gt;15,0.5,0)+IF(N34&gt;0,6,0)&gt;12,6,IF(O34&gt;12,6,O34*0.5)+IF(P34&gt;15,0.5,0)+IF(N34&gt;0,6,0)),3)</f>
        <v>0</v>
      </c>
      <c r="AD34" s="97"/>
      <c r="AE34" s="97"/>
      <c r="AF34" s="97"/>
      <c r="AG34" s="97"/>
      <c r="AH34" s="97"/>
      <c r="AI34" s="97"/>
      <c r="AJ34" s="97"/>
      <c r="AK34" s="97"/>
      <c r="AL34" s="97"/>
      <c r="AM34" s="97"/>
      <c r="AN34" s="97"/>
      <c r="AO34" s="97"/>
      <c r="AP34" s="97"/>
      <c r="AQ34" s="97"/>
      <c r="AR34" s="97"/>
      <c r="AS34" s="97"/>
      <c r="AT34" s="97"/>
    </row>
    <row r="35" spans="1:46" ht="23.65" customHeight="1" thickTop="1" thickBot="1" x14ac:dyDescent="0.4">
      <c r="A35" s="789" t="s">
        <v>106</v>
      </c>
      <c r="B35" s="790"/>
      <c r="C35" s="790"/>
      <c r="D35" s="790"/>
      <c r="E35" s="790"/>
      <c r="F35" s="790"/>
      <c r="G35" s="791"/>
      <c r="H35" s="210" t="s">
        <v>61</v>
      </c>
      <c r="I35" s="638" t="s">
        <v>100</v>
      </c>
      <c r="J35" s="639"/>
      <c r="K35" s="639"/>
      <c r="L35" s="640"/>
      <c r="M35" s="385">
        <f>SUMIFS(M6:M15,G6:G15,"AT",H6:H15,"NON")</f>
        <v>0</v>
      </c>
      <c r="N35" s="85">
        <f t="shared" si="62"/>
        <v>0</v>
      </c>
      <c r="O35" s="86">
        <f t="shared" si="63"/>
        <v>0</v>
      </c>
      <c r="P35" s="87">
        <f t="shared" si="64"/>
        <v>0</v>
      </c>
      <c r="Q35" s="6">
        <f t="shared" si="65"/>
        <v>0</v>
      </c>
      <c r="R35" s="6">
        <f t="shared" si="66"/>
        <v>0</v>
      </c>
      <c r="S35" s="6">
        <f t="shared" si="67"/>
        <v>0</v>
      </c>
      <c r="T35" s="6">
        <f t="shared" si="68"/>
        <v>0</v>
      </c>
      <c r="U35" s="6">
        <f t="shared" si="69"/>
        <v>0</v>
      </c>
      <c r="V35" s="6">
        <f t="shared" si="70"/>
        <v>0</v>
      </c>
      <c r="W35" s="6">
        <f t="shared" si="71"/>
        <v>0</v>
      </c>
      <c r="X35" s="6">
        <f t="shared" si="72"/>
        <v>0</v>
      </c>
      <c r="AB35" s="97"/>
      <c r="AC35" s="386">
        <f>ROUND(IF(IF(O35&gt;12,3,O35*0.25)+IF(P35&gt;15,0.25,0)+IF(N35&gt;0,3,0)&gt;12,6,IF(O35&gt;12,3,O35*0.25)+IF(P35&gt;15,0.25,0)+IF(N35&gt;0,3,0)),3)</f>
        <v>0</v>
      </c>
      <c r="AD35" s="97"/>
      <c r="AE35" s="97"/>
      <c r="AF35" s="97"/>
      <c r="AG35" s="97"/>
      <c r="AH35" s="97"/>
      <c r="AI35" s="97"/>
      <c r="AJ35" s="97"/>
      <c r="AK35" s="97"/>
      <c r="AL35" s="97"/>
      <c r="AM35" s="97"/>
      <c r="AN35" s="97"/>
      <c r="AO35" s="97"/>
      <c r="AP35" s="97"/>
      <c r="AQ35" s="97"/>
      <c r="AR35" s="97"/>
      <c r="AS35" s="97"/>
      <c r="AT35" s="97"/>
    </row>
    <row r="36" spans="1:46" ht="23.65" customHeight="1" thickTop="1" thickBot="1" x14ac:dyDescent="0.4">
      <c r="A36" s="792"/>
      <c r="B36" s="793"/>
      <c r="C36" s="793"/>
      <c r="D36" s="793"/>
      <c r="E36" s="793"/>
      <c r="F36" s="793"/>
      <c r="G36" s="794"/>
      <c r="H36" s="211" t="s">
        <v>101</v>
      </c>
      <c r="I36" s="638" t="s">
        <v>150</v>
      </c>
      <c r="J36" s="639"/>
      <c r="K36" s="639"/>
      <c r="L36" s="640"/>
      <c r="M36" s="385">
        <f>SUMIFS(M6:M15,G6:G15,"ALTRO",H6:H15,"SS")+SUMIFS(M6:M15,G6:G15,"CS",H6:H15,"SS")+SUMIFS(M6:M15,G6:G15,"AA",H6:H15,"SS")</f>
        <v>0</v>
      </c>
      <c r="N36" s="85">
        <f t="shared" si="62"/>
        <v>0</v>
      </c>
      <c r="O36" s="86">
        <f t="shared" si="63"/>
        <v>0</v>
      </c>
      <c r="P36" s="87">
        <f t="shared" si="64"/>
        <v>0</v>
      </c>
      <c r="Q36" s="6">
        <f t="shared" si="65"/>
        <v>0</v>
      </c>
      <c r="R36" s="6">
        <f t="shared" si="66"/>
        <v>0</v>
      </c>
      <c r="S36" s="6">
        <f t="shared" si="67"/>
        <v>0</v>
      </c>
      <c r="T36" s="6">
        <f t="shared" si="68"/>
        <v>0</v>
      </c>
      <c r="U36" s="6">
        <f t="shared" si="69"/>
        <v>0</v>
      </c>
      <c r="V36" s="6">
        <f t="shared" si="70"/>
        <v>0</v>
      </c>
      <c r="W36" s="6">
        <f t="shared" si="71"/>
        <v>0</v>
      </c>
      <c r="X36" s="6">
        <f t="shared" si="72"/>
        <v>0</v>
      </c>
      <c r="AB36" s="97"/>
      <c r="AC36" s="386">
        <f>ROUND(IF(IF(O36&gt;12,1.2,O36*0.1)+IF(P36&gt;15,0.1,0)+IF(N36&gt;0,1.2,0)&gt;12,1.2,IF(O36&gt;12,1.2,O36*0.1)+IF(P36&gt;15,0.1,0)+IF(N36&gt;0,1.2,0)),3)</f>
        <v>0</v>
      </c>
      <c r="AD36" s="97"/>
      <c r="AE36" s="97"/>
      <c r="AF36" s="97"/>
      <c r="AG36" s="97"/>
      <c r="AH36" s="97"/>
      <c r="AI36" s="97"/>
      <c r="AJ36" s="97"/>
      <c r="AK36" s="97"/>
      <c r="AL36" s="97"/>
      <c r="AM36" s="97"/>
      <c r="AN36" s="97"/>
      <c r="AO36" s="97"/>
      <c r="AP36" s="97"/>
      <c r="AQ36" s="97"/>
      <c r="AR36" s="97"/>
      <c r="AS36" s="97"/>
      <c r="AT36" s="97"/>
    </row>
    <row r="37" spans="1:46" ht="23.65" customHeight="1" thickTop="1" thickBot="1" x14ac:dyDescent="0.4">
      <c r="A37" s="792"/>
      <c r="B37" s="793"/>
      <c r="C37" s="793"/>
      <c r="D37" s="793"/>
      <c r="E37" s="793"/>
      <c r="F37" s="793"/>
      <c r="G37" s="794"/>
      <c r="H37" s="211" t="s">
        <v>101</v>
      </c>
      <c r="I37" s="638" t="s">
        <v>100</v>
      </c>
      <c r="J37" s="639"/>
      <c r="K37" s="639"/>
      <c r="L37" s="640"/>
      <c r="M37" s="385">
        <f>SUMIFS(M6:M15,G6:G15,"ALTRO",H6:H15,"NON")+          SUMIFS(M6:M15,G6:G15,"cs",H6:H15,"NON")                 +SUMIFS(M6:M15,G6:G15,"Aa",H6:H15,"NON")</f>
        <v>0</v>
      </c>
      <c r="N37" s="85">
        <f t="shared" si="62"/>
        <v>0</v>
      </c>
      <c r="O37" s="86">
        <f t="shared" si="63"/>
        <v>0</v>
      </c>
      <c r="P37" s="87">
        <f t="shared" si="64"/>
        <v>0</v>
      </c>
      <c r="Q37" s="6">
        <f t="shared" si="65"/>
        <v>0</v>
      </c>
      <c r="R37" s="6">
        <f t="shared" si="66"/>
        <v>0</v>
      </c>
      <c r="S37" s="6">
        <f t="shared" si="67"/>
        <v>0</v>
      </c>
      <c r="T37" s="6">
        <f t="shared" si="68"/>
        <v>0</v>
      </c>
      <c r="U37" s="6">
        <f t="shared" si="69"/>
        <v>0</v>
      </c>
      <c r="V37" s="6">
        <f t="shared" si="70"/>
        <v>0</v>
      </c>
      <c r="W37" s="6">
        <f t="shared" si="71"/>
        <v>0</v>
      </c>
      <c r="X37" s="6">
        <f t="shared" si="72"/>
        <v>0</v>
      </c>
      <c r="AB37" s="97"/>
      <c r="AC37" s="386">
        <f>ROUND(IF(IF(O37&gt;12,0.6,O37*0.05)+IF(P37&gt;15,0.05,0)+IF(N37&gt;0,0.6,0)&gt;12,0.6,IF(O37&gt;12,0.6,O37*0.05)+IF(P37&gt;15,0.05,0)+IF(N37&gt;0,0.6,0)),3)</f>
        <v>0</v>
      </c>
      <c r="AD37" s="97"/>
      <c r="AE37" s="97"/>
      <c r="AF37" s="97"/>
      <c r="AG37" s="97"/>
      <c r="AH37" s="97"/>
      <c r="AI37" s="97"/>
      <c r="AJ37" s="97"/>
      <c r="AK37" s="97"/>
      <c r="AL37" s="97"/>
      <c r="AM37" s="97"/>
      <c r="AN37" s="97"/>
      <c r="AO37" s="97"/>
      <c r="AP37" s="97"/>
      <c r="AQ37" s="97"/>
      <c r="AR37" s="97"/>
      <c r="AS37" s="97"/>
      <c r="AT37" s="97"/>
    </row>
    <row r="38" spans="1:46" ht="23.65" customHeight="1" thickTop="1" thickBot="1" x14ac:dyDescent="0.4">
      <c r="A38" s="782" t="s">
        <v>109</v>
      </c>
      <c r="B38" s="783"/>
      <c r="C38" s="783"/>
      <c r="D38" s="783"/>
      <c r="E38" s="783"/>
      <c r="F38" s="634" t="str">
        <f>IF(+Anno_1=0,"",+Anno_1)</f>
        <v/>
      </c>
      <c r="G38" s="635"/>
      <c r="H38" s="211" t="s">
        <v>101</v>
      </c>
      <c r="I38" s="638" t="s">
        <v>154</v>
      </c>
      <c r="J38" s="639"/>
      <c r="K38" s="639"/>
      <c r="L38" s="640"/>
      <c r="M38" s="385">
        <f>SUMIFS(M6:M15,G6:G15,"ALTRO",H6:H15,"ENTE")</f>
        <v>0</v>
      </c>
      <c r="N38" s="91">
        <f t="shared" si="62"/>
        <v>0</v>
      </c>
      <c r="O38" s="92">
        <f t="shared" si="63"/>
        <v>0</v>
      </c>
      <c r="P38" s="93">
        <f t="shared" si="64"/>
        <v>0</v>
      </c>
      <c r="Q38" s="6">
        <f t="shared" si="65"/>
        <v>0</v>
      </c>
      <c r="R38" s="6">
        <f t="shared" si="66"/>
        <v>0</v>
      </c>
      <c r="S38" s="6">
        <f t="shared" si="67"/>
        <v>0</v>
      </c>
      <c r="T38" s="6">
        <f t="shared" si="68"/>
        <v>0</v>
      </c>
      <c r="U38" s="6">
        <f t="shared" si="69"/>
        <v>0</v>
      </c>
      <c r="V38" s="6">
        <f t="shared" si="70"/>
        <v>0</v>
      </c>
      <c r="W38" s="6">
        <f t="shared" si="71"/>
        <v>0</v>
      </c>
      <c r="X38" s="6">
        <f t="shared" si="72"/>
        <v>0</v>
      </c>
      <c r="AB38" s="97"/>
      <c r="AC38" s="386">
        <f>ROUND(IF(IF(O38&gt;12,0.6,O38*0.05)+IF(P38&gt;15,0.05,0)+IF(N38&gt;0,0.6,0)&gt;12,0.6,IF(O38&gt;12,0.6,O38*0.05)+IF(P38&gt;15,0.05,0)+IF(N38&gt;0,0.6,0)),3)</f>
        <v>0</v>
      </c>
      <c r="AD38" s="97"/>
      <c r="AE38" s="97"/>
      <c r="AF38" s="97"/>
      <c r="AG38" s="97"/>
      <c r="AH38" s="97"/>
      <c r="AI38" s="97"/>
      <c r="AJ38" s="97"/>
      <c r="AK38" s="97"/>
      <c r="AL38" s="97"/>
      <c r="AM38" s="97"/>
      <c r="AN38" s="97"/>
      <c r="AO38" s="97"/>
      <c r="AP38" s="97"/>
      <c r="AQ38" s="97"/>
      <c r="AR38" s="97"/>
      <c r="AS38" s="97"/>
      <c r="AT38" s="97"/>
    </row>
    <row r="39" spans="1:46" ht="23.65" customHeight="1" thickTop="1" thickBot="1" x14ac:dyDescent="0.4">
      <c r="A39" s="784"/>
      <c r="B39" s="785"/>
      <c r="C39" s="785"/>
      <c r="D39" s="785"/>
      <c r="E39" s="785"/>
      <c r="F39" s="636"/>
      <c r="G39" s="637"/>
      <c r="H39" s="656" t="s">
        <v>110</v>
      </c>
      <c r="I39" s="657"/>
      <c r="J39" s="657"/>
      <c r="K39" s="657"/>
      <c r="L39" s="658"/>
      <c r="M39" s="390">
        <f>SUM(M34:M38)</f>
        <v>0</v>
      </c>
      <c r="N39" s="148">
        <f t="shared" si="62"/>
        <v>0</v>
      </c>
      <c r="O39" s="146">
        <f t="shared" si="63"/>
        <v>0</v>
      </c>
      <c r="P39" s="147">
        <f t="shared" si="64"/>
        <v>0</v>
      </c>
      <c r="Q39" s="6">
        <f t="shared" si="65"/>
        <v>0</v>
      </c>
      <c r="R39" s="6">
        <f>M39/365</f>
        <v>0</v>
      </c>
      <c r="S39" s="6">
        <f t="shared" si="67"/>
        <v>0</v>
      </c>
      <c r="T39" s="6">
        <f t="shared" si="68"/>
        <v>0</v>
      </c>
      <c r="U39" s="6">
        <f>M39-T39</f>
        <v>0</v>
      </c>
      <c r="V39" s="6">
        <f t="shared" si="70"/>
        <v>0</v>
      </c>
      <c r="W39" s="6">
        <f t="shared" si="71"/>
        <v>0</v>
      </c>
      <c r="X39" s="6">
        <f t="shared" si="72"/>
        <v>0</v>
      </c>
      <c r="AB39" s="97"/>
      <c r="AC39" s="388">
        <f>IF(SUM(AC34:AC38)&gt;6,6,SUM(AC34:AC38))</f>
        <v>0</v>
      </c>
      <c r="AD39" s="97"/>
      <c r="AE39" s="97"/>
      <c r="AF39" s="97"/>
      <c r="AG39" s="97"/>
      <c r="AH39" s="97"/>
      <c r="AI39" s="97"/>
      <c r="AJ39" s="97"/>
      <c r="AK39" s="97"/>
      <c r="AL39" s="97"/>
      <c r="AM39" s="97"/>
      <c r="AN39" s="97"/>
      <c r="AO39" s="97"/>
      <c r="AP39" s="97"/>
      <c r="AQ39" s="97"/>
      <c r="AR39" s="97"/>
      <c r="AS39" s="97"/>
      <c r="AT39" s="97"/>
    </row>
    <row r="40" spans="1:46" x14ac:dyDescent="0.2">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row>
    <row r="41" spans="1:46" x14ac:dyDescent="0.2">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row>
    <row r="42" spans="1:46" x14ac:dyDescent="0.2">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row>
    <row r="43" spans="1:46" x14ac:dyDescent="0.2">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row>
    <row r="44" spans="1:46"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row>
    <row r="45" spans="1:46"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row>
    <row r="46" spans="1:46"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row>
    <row r="47" spans="1:46"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row>
    <row r="48" spans="1:46"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row>
    <row r="49" spans="1:46"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row>
    <row r="50" spans="1:46" x14ac:dyDescent="0.2">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row>
    <row r="51" spans="1:46" x14ac:dyDescent="0.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row>
    <row r="52" spans="1:46" x14ac:dyDescent="0.2">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row>
    <row r="53" spans="1:46" x14ac:dyDescent="0.2">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row>
    <row r="54" spans="1:46"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row>
    <row r="55" spans="1:46" x14ac:dyDescent="0.2">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row>
    <row r="56" spans="1:46"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row>
    <row r="57" spans="1:46" x14ac:dyDescent="0.2">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row>
    <row r="58" spans="1:46" x14ac:dyDescent="0.2">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row>
    <row r="59" spans="1:46" x14ac:dyDescent="0.2">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row>
    <row r="60" spans="1:46" x14ac:dyDescent="0.2">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row>
    <row r="61" spans="1:46" x14ac:dyDescent="0.2">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row>
    <row r="62" spans="1:46" x14ac:dyDescent="0.2">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row>
    <row r="63" spans="1:46" x14ac:dyDescent="0.2">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row>
    <row r="64" spans="1:46" x14ac:dyDescent="0.2">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row>
    <row r="65" spans="1:46" x14ac:dyDescent="0.2">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row>
    <row r="66" spans="1:46" x14ac:dyDescent="0.2">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row>
    <row r="67" spans="1:46" x14ac:dyDescent="0.2">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row>
    <row r="68" spans="1:46" x14ac:dyDescent="0.2">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row>
    <row r="69" spans="1:46" x14ac:dyDescent="0.2">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row>
    <row r="70" spans="1:46" x14ac:dyDescent="0.2">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row>
    <row r="71" spans="1:46" x14ac:dyDescent="0.2">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row>
    <row r="72" spans="1:46" x14ac:dyDescent="0.2">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row>
    <row r="73" spans="1:46" x14ac:dyDescent="0.2">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row>
    <row r="74" spans="1:46" x14ac:dyDescent="0.2">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row>
    <row r="75" spans="1:46" x14ac:dyDescent="0.2">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row>
    <row r="76" spans="1:46" x14ac:dyDescent="0.2">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row>
    <row r="77" spans="1:46" x14ac:dyDescent="0.2">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row>
    <row r="78" spans="1:46" x14ac:dyDescent="0.2">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row>
    <row r="79" spans="1:46" x14ac:dyDescent="0.2">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row>
    <row r="80" spans="1:46" x14ac:dyDescent="0.2">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row>
    <row r="81" spans="1:46" x14ac:dyDescent="0.2">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row>
    <row r="82" spans="1:46" x14ac:dyDescent="0.2">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row>
    <row r="83" spans="1:46" x14ac:dyDescent="0.2">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row>
    <row r="84" spans="1:46" x14ac:dyDescent="0.2">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row>
    <row r="85" spans="1:46" x14ac:dyDescent="0.2">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row>
    <row r="86" spans="1:46" x14ac:dyDescent="0.2">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row>
    <row r="87" spans="1:46" x14ac:dyDescent="0.2">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row>
    <row r="88" spans="1:46" x14ac:dyDescent="0.2">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row>
    <row r="89" spans="1:46" x14ac:dyDescent="0.2">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row>
    <row r="90" spans="1:46" x14ac:dyDescent="0.2">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row>
    <row r="91" spans="1:46" x14ac:dyDescent="0.2">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row>
    <row r="92" spans="1:46" x14ac:dyDescent="0.2">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row>
    <row r="93" spans="1:46" x14ac:dyDescent="0.2">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row>
    <row r="94" spans="1:46" x14ac:dyDescent="0.2">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row>
    <row r="95" spans="1:46" x14ac:dyDescent="0.2">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row>
    <row r="96" spans="1:46" x14ac:dyDescent="0.2">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row>
    <row r="97" spans="1:46" x14ac:dyDescent="0.2">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row>
    <row r="98" spans="1:46" x14ac:dyDescent="0.2">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row>
    <row r="99" spans="1:46" x14ac:dyDescent="0.2">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row>
    <row r="100" spans="1:46" x14ac:dyDescent="0.2">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row>
    <row r="101" spans="1:46" x14ac:dyDescent="0.2">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row>
    <row r="102" spans="1:46" x14ac:dyDescent="0.2">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row>
  </sheetData>
  <sheetProtection algorithmName="SHA-512" hashValue="/VRsLqvijagU1FDayvDcwa4WszaO4fN47a+IAz0KkYEv0kFNG1G+tDx8fOlH97fLdD7aWkbuHIaDpdHRpLVS/Q==" saltValue="qcb33wtFSIuPEYcTFiTbhg==" spinCount="100000" sheet="1" objects="1" scenarios="1"/>
  <mergeCells count="70">
    <mergeCell ref="AF2:AG2"/>
    <mergeCell ref="AI4:AN4"/>
    <mergeCell ref="AI6:AN6"/>
    <mergeCell ref="AI10:AN10"/>
    <mergeCell ref="AI11:AN11"/>
    <mergeCell ref="AE8:AG8"/>
    <mergeCell ref="AE7:AG7"/>
    <mergeCell ref="AE4:AG6"/>
    <mergeCell ref="AI1:AN2"/>
    <mergeCell ref="AI12:AN13"/>
    <mergeCell ref="I38:L38"/>
    <mergeCell ref="H39:L39"/>
    <mergeCell ref="A34:G34"/>
    <mergeCell ref="I34:L34"/>
    <mergeCell ref="A35:G37"/>
    <mergeCell ref="I35:L35"/>
    <mergeCell ref="I36:L36"/>
    <mergeCell ref="I37:L37"/>
    <mergeCell ref="A38:E39"/>
    <mergeCell ref="F38:G39"/>
    <mergeCell ref="H31:L31"/>
    <mergeCell ref="A30:E31"/>
    <mergeCell ref="F30:G31"/>
    <mergeCell ref="I22:L22"/>
    <mergeCell ref="H23:L23"/>
    <mergeCell ref="I30:L30"/>
    <mergeCell ref="A18:G18"/>
    <mergeCell ref="I18:L18"/>
    <mergeCell ref="A19:G21"/>
    <mergeCell ref="I19:L19"/>
    <mergeCell ref="I20:L20"/>
    <mergeCell ref="I21:L21"/>
    <mergeCell ref="A26:G26"/>
    <mergeCell ref="I26:L26"/>
    <mergeCell ref="A22:E23"/>
    <mergeCell ref="F22:G23"/>
    <mergeCell ref="A27:G29"/>
    <mergeCell ref="I27:L27"/>
    <mergeCell ref="I28:L28"/>
    <mergeCell ref="I29:L29"/>
    <mergeCell ref="A6:A15"/>
    <mergeCell ref="H6:L6"/>
    <mergeCell ref="AC6:AC15"/>
    <mergeCell ref="H7:L7"/>
    <mergeCell ref="H8:L8"/>
    <mergeCell ref="H9:L9"/>
    <mergeCell ref="H10:L10"/>
    <mergeCell ref="AD10:AD13"/>
    <mergeCell ref="AE10:AG15"/>
    <mergeCell ref="H11:L11"/>
    <mergeCell ref="H12:L12"/>
    <mergeCell ref="H13:L13"/>
    <mergeCell ref="H14:L14"/>
    <mergeCell ref="H15:L15"/>
    <mergeCell ref="F1:J2"/>
    <mergeCell ref="K1:AC2"/>
    <mergeCell ref="A1:B2"/>
    <mergeCell ref="C1:C2"/>
    <mergeCell ref="A4:A5"/>
    <mergeCell ref="B4:B5"/>
    <mergeCell ref="C4:C5"/>
    <mergeCell ref="D4:D5"/>
    <mergeCell ref="E4:E5"/>
    <mergeCell ref="F4:F5"/>
    <mergeCell ref="M4:M5"/>
    <mergeCell ref="N4:P4"/>
    <mergeCell ref="AC4:AC5"/>
    <mergeCell ref="G4:G5"/>
    <mergeCell ref="H3:L3"/>
    <mergeCell ref="H4:L5"/>
  </mergeCells>
  <pageMargins left="0.7" right="0.7" top="0.75" bottom="0.75" header="0.3" footer="0.3"/>
  <pageSetup paperSize="9" scale="6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0">
    <pageSetUpPr fitToPage="1"/>
  </sheetPr>
  <dimension ref="A1:AT102"/>
  <sheetViews>
    <sheetView showGridLines="0" topLeftCell="A16" zoomScale="75" zoomScaleNormal="75" workbookViewId="0">
      <selection activeCell="M34" sqref="M34:AC39"/>
    </sheetView>
  </sheetViews>
  <sheetFormatPr defaultRowHeight="12.75" x14ac:dyDescent="0.2"/>
  <cols>
    <col min="1" max="1" width="7" customWidth="1"/>
    <col min="2" max="2" width="3.83203125" customWidth="1"/>
    <col min="3" max="3" width="28.6640625" customWidth="1"/>
    <col min="4" max="5" width="18.83203125" customWidth="1"/>
    <col min="6" max="6" width="15.6640625" customWidth="1"/>
    <col min="7" max="7" width="12.6640625" customWidth="1"/>
    <col min="8" max="8" width="5.6640625" customWidth="1"/>
    <col min="9" max="12" width="1.83203125" customWidth="1"/>
    <col min="13" max="13" width="9.6640625" customWidth="1"/>
    <col min="14" max="16" width="6.1640625" customWidth="1"/>
    <col min="17" max="26" width="0" hidden="1" customWidth="1"/>
    <col min="27" max="27" width="0.1640625" customWidth="1"/>
    <col min="28" max="28" width="2" customWidth="1"/>
    <col min="29" max="29" width="12.6640625" customWidth="1"/>
    <col min="30" max="30" width="2.6640625" customWidth="1"/>
    <col min="31" max="31" width="20.33203125" customWidth="1"/>
    <col min="32" max="32" width="1.6640625" customWidth="1"/>
    <col min="33" max="33" width="6.6640625" customWidth="1"/>
    <col min="34" max="34" width="2.6640625" customWidth="1"/>
    <col min="39" max="39" width="2.6640625" customWidth="1"/>
  </cols>
  <sheetData>
    <row r="1" spans="1:46" ht="25.15" customHeight="1" thickBot="1" x14ac:dyDescent="0.25">
      <c r="A1" s="691" t="s">
        <v>108</v>
      </c>
      <c r="B1" s="692"/>
      <c r="C1" s="695"/>
      <c r="D1" s="149" t="s">
        <v>84</v>
      </c>
      <c r="E1" s="150" t="s">
        <v>5</v>
      </c>
      <c r="F1" s="676" t="s">
        <v>142</v>
      </c>
      <c r="G1" s="677"/>
      <c r="H1" s="677"/>
      <c r="I1" s="677"/>
      <c r="J1" s="677"/>
      <c r="K1" s="670" t="str">
        <f>IF(+'SCHEDE '!B2=0,"Inserire il nome nel file SCHEDE",+'SCHEDE '!B2)</f>
        <v/>
      </c>
      <c r="L1" s="671"/>
      <c r="M1" s="671"/>
      <c r="N1" s="671"/>
      <c r="O1" s="671"/>
      <c r="P1" s="671"/>
      <c r="Q1" s="671"/>
      <c r="R1" s="671"/>
      <c r="S1" s="671"/>
      <c r="T1" s="671"/>
      <c r="U1" s="671"/>
      <c r="V1" s="671"/>
      <c r="W1" s="671"/>
      <c r="X1" s="671"/>
      <c r="Y1" s="671"/>
      <c r="Z1" s="671"/>
      <c r="AA1" s="671"/>
      <c r="AB1" s="671"/>
      <c r="AC1" s="672"/>
      <c r="AD1" s="97"/>
      <c r="AE1" s="97"/>
      <c r="AF1" s="97"/>
      <c r="AG1" s="97"/>
      <c r="AH1" s="97"/>
      <c r="AI1" s="617" t="s">
        <v>228</v>
      </c>
      <c r="AJ1" s="618"/>
      <c r="AK1" s="618"/>
      <c r="AL1" s="618"/>
      <c r="AM1" s="618"/>
      <c r="AN1" s="619"/>
      <c r="AO1" s="97"/>
      <c r="AP1" s="97"/>
      <c r="AQ1" s="97"/>
      <c r="AR1" s="97"/>
      <c r="AS1" s="97"/>
      <c r="AT1" s="97"/>
    </row>
    <row r="2" spans="1:46" ht="25.15" customHeight="1" thickBot="1" x14ac:dyDescent="0.25">
      <c r="A2" s="693"/>
      <c r="B2" s="694"/>
      <c r="C2" s="696"/>
      <c r="D2" s="136"/>
      <c r="E2" s="137"/>
      <c r="F2" s="678"/>
      <c r="G2" s="679"/>
      <c r="H2" s="679"/>
      <c r="I2" s="679"/>
      <c r="J2" s="679"/>
      <c r="K2" s="673"/>
      <c r="L2" s="674"/>
      <c r="M2" s="674"/>
      <c r="N2" s="674"/>
      <c r="O2" s="674"/>
      <c r="P2" s="674"/>
      <c r="Q2" s="674"/>
      <c r="R2" s="674"/>
      <c r="S2" s="674"/>
      <c r="T2" s="674"/>
      <c r="U2" s="674"/>
      <c r="V2" s="674"/>
      <c r="W2" s="674"/>
      <c r="X2" s="674"/>
      <c r="Y2" s="674"/>
      <c r="Z2" s="674"/>
      <c r="AA2" s="674"/>
      <c r="AB2" s="674"/>
      <c r="AC2" s="675"/>
      <c r="AD2" s="97"/>
      <c r="AE2" s="117" t="s">
        <v>7</v>
      </c>
      <c r="AF2" s="721" t="str">
        <f>+Start!X4</f>
        <v>21.3</v>
      </c>
      <c r="AG2" s="722"/>
      <c r="AH2" s="97"/>
      <c r="AI2" s="620"/>
      <c r="AJ2" s="621"/>
      <c r="AK2" s="621"/>
      <c r="AL2" s="621"/>
      <c r="AM2" s="621"/>
      <c r="AN2" s="622"/>
      <c r="AO2" s="97"/>
      <c r="AP2" s="97"/>
      <c r="AQ2" s="97"/>
      <c r="AR2" s="97"/>
      <c r="AS2" s="97"/>
      <c r="AT2" s="97"/>
    </row>
    <row r="3" spans="1:46" ht="25.15" customHeight="1" thickBot="1" x14ac:dyDescent="0.25">
      <c r="A3" s="112"/>
      <c r="B3" s="112"/>
      <c r="C3" s="112"/>
      <c r="D3" s="112"/>
      <c r="E3" s="112"/>
      <c r="F3" s="135"/>
      <c r="G3" s="134" t="s">
        <v>134</v>
      </c>
      <c r="H3" s="698" t="s">
        <v>143</v>
      </c>
      <c r="I3" s="699"/>
      <c r="J3" s="699"/>
      <c r="K3" s="699"/>
      <c r="L3" s="700"/>
      <c r="M3" s="112"/>
      <c r="N3" s="112"/>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row>
    <row r="4" spans="1:46" ht="30" customHeight="1" thickTop="1" x14ac:dyDescent="0.2">
      <c r="A4" s="762" t="s">
        <v>108</v>
      </c>
      <c r="B4" s="746" t="s">
        <v>89</v>
      </c>
      <c r="C4" s="703" t="s">
        <v>83</v>
      </c>
      <c r="D4" s="701" t="s">
        <v>84</v>
      </c>
      <c r="E4" s="701" t="s">
        <v>5</v>
      </c>
      <c r="F4" s="748" t="s">
        <v>107</v>
      </c>
      <c r="G4" s="689" t="s">
        <v>151</v>
      </c>
      <c r="H4" s="680" t="s">
        <v>149</v>
      </c>
      <c r="I4" s="681"/>
      <c r="J4" s="681"/>
      <c r="K4" s="681"/>
      <c r="L4" s="682"/>
      <c r="M4" s="716" t="s">
        <v>6</v>
      </c>
      <c r="N4" s="718" t="s">
        <v>88</v>
      </c>
      <c r="O4" s="719"/>
      <c r="P4" s="720"/>
      <c r="Q4" s="72" t="s">
        <v>90</v>
      </c>
      <c r="R4" s="72" t="s">
        <v>91</v>
      </c>
      <c r="S4" s="72" t="s">
        <v>92</v>
      </c>
      <c r="T4" s="72" t="s">
        <v>93</v>
      </c>
      <c r="U4" s="72" t="s">
        <v>94</v>
      </c>
      <c r="V4" s="72" t="s">
        <v>95</v>
      </c>
      <c r="W4" s="72" t="s">
        <v>96</v>
      </c>
      <c r="X4" s="72" t="s">
        <v>97</v>
      </c>
      <c r="Y4" s="72" t="s">
        <v>98</v>
      </c>
      <c r="AA4" s="69"/>
      <c r="AB4" s="97"/>
      <c r="AC4" s="764" t="s">
        <v>135</v>
      </c>
      <c r="AD4" s="98"/>
      <c r="AE4" s="731" t="s">
        <v>111</v>
      </c>
      <c r="AF4" s="732"/>
      <c r="AG4" s="733"/>
      <c r="AH4" s="97"/>
      <c r="AI4" s="623" t="s">
        <v>144</v>
      </c>
      <c r="AJ4" s="623"/>
      <c r="AK4" s="623"/>
      <c r="AL4" s="623"/>
      <c r="AM4" s="623"/>
      <c r="AN4" s="623"/>
      <c r="AO4" s="97"/>
      <c r="AP4" s="97"/>
      <c r="AQ4" s="97"/>
      <c r="AR4" s="97"/>
      <c r="AS4" s="97"/>
      <c r="AT4" s="97"/>
    </row>
    <row r="5" spans="1:46" ht="30" customHeight="1" thickBot="1" x14ac:dyDescent="0.25">
      <c r="A5" s="763"/>
      <c r="B5" s="747"/>
      <c r="C5" s="704"/>
      <c r="D5" s="702"/>
      <c r="E5" s="702"/>
      <c r="F5" s="749"/>
      <c r="G5" s="690"/>
      <c r="H5" s="683"/>
      <c r="I5" s="684"/>
      <c r="J5" s="684"/>
      <c r="K5" s="684"/>
      <c r="L5" s="685"/>
      <c r="M5" s="717"/>
      <c r="N5" s="68" t="s">
        <v>85</v>
      </c>
      <c r="O5" s="4" t="s">
        <v>86</v>
      </c>
      <c r="P5" s="5" t="s">
        <v>87</v>
      </c>
      <c r="Q5" s="72" t="s">
        <v>99</v>
      </c>
      <c r="R5" s="73"/>
      <c r="S5" s="73"/>
      <c r="T5" s="73"/>
      <c r="U5" s="73"/>
      <c r="V5" s="73"/>
      <c r="W5" s="73"/>
      <c r="X5" s="73"/>
      <c r="Y5" s="73"/>
      <c r="AA5" s="69"/>
      <c r="AB5" s="97"/>
      <c r="AC5" s="765"/>
      <c r="AD5" s="98"/>
      <c r="AE5" s="734"/>
      <c r="AF5" s="735"/>
      <c r="AG5" s="736"/>
      <c r="AH5" s="97"/>
      <c r="AI5" s="215" t="s">
        <v>145</v>
      </c>
      <c r="AJ5" s="215"/>
      <c r="AK5" s="215"/>
      <c r="AL5" s="215"/>
      <c r="AM5" s="290"/>
      <c r="AN5" s="297"/>
      <c r="AO5" s="97"/>
      <c r="AP5" s="97"/>
      <c r="AQ5" s="97"/>
      <c r="AR5" s="97"/>
      <c r="AS5" s="97"/>
      <c r="AT5" s="97"/>
    </row>
    <row r="6" spans="1:46" ht="25.15" customHeight="1" thickTop="1" thickBot="1" x14ac:dyDescent="0.4">
      <c r="A6" s="705" t="str">
        <f>IF(+Anno_1=0,"",+Anno_1)</f>
        <v/>
      </c>
      <c r="B6" s="70">
        <v>1</v>
      </c>
      <c r="C6" s="113"/>
      <c r="D6" s="141"/>
      <c r="E6" s="142"/>
      <c r="F6" s="377" t="str">
        <f t="shared" ref="F6:F15" si="0">IF(OR(D6=0,E6=0,+Anno_1=0),"",IF(OR(E6&gt;data_2,D6&lt;data_1),"DATA ERRATA","ok"))</f>
        <v/>
      </c>
      <c r="G6" s="139"/>
      <c r="H6" s="686"/>
      <c r="I6" s="687"/>
      <c r="J6" s="687"/>
      <c r="K6" s="687"/>
      <c r="L6" s="688"/>
      <c r="M6" s="378">
        <f>IF(G6=0,0,      IF(H6=0,0,IF(AND(G6&lt;&gt;"AA",G6&lt;&gt;"AT",G6&lt;&gt;"CS",G6&lt;&gt;"ALTRO"),"ERRORE",IF(AND(H6&lt;&gt;"NON",H6&lt;&gt;"SS",H6&lt;&gt;"ENTE"),"ERRORE",ROUND(E6-D6+1,0)))))</f>
        <v>0</v>
      </c>
      <c r="N6" s="85">
        <f t="shared" ref="N6:N9" si="1">FLOOR(R6,1)</f>
        <v>0</v>
      </c>
      <c r="O6" s="379">
        <f>FLOOR(V6,1)</f>
        <v>0</v>
      </c>
      <c r="P6" s="87">
        <f t="shared" ref="P6:P9" si="2">U6-X6</f>
        <v>0</v>
      </c>
      <c r="Q6" s="71">
        <f t="shared" ref="Q6:Q9" si="3">T6+X6+Y6</f>
        <v>0</v>
      </c>
      <c r="R6" s="6">
        <f t="shared" ref="R6:R9" si="4">M6/365</f>
        <v>0</v>
      </c>
      <c r="S6" s="6">
        <f t="shared" ref="S6:S16" si="5">FLOOR(R6,1)</f>
        <v>0</v>
      </c>
      <c r="T6" s="6">
        <f t="shared" ref="T6:T16" si="6">S6*365</f>
        <v>0</v>
      </c>
      <c r="U6" s="6">
        <f t="shared" ref="U6:U9" si="7">M6-T6</f>
        <v>0</v>
      </c>
      <c r="V6" s="6">
        <f t="shared" ref="V6:V16" si="8">U6/30</f>
        <v>0</v>
      </c>
      <c r="W6" s="6">
        <f t="shared" ref="W6:W16" si="9">FLOOR(V6,1)</f>
        <v>0</v>
      </c>
      <c r="X6" s="6">
        <f t="shared" ref="X6:X16" si="10">W6*30</f>
        <v>0</v>
      </c>
      <c r="Y6" s="6">
        <f t="shared" ref="Y6:Y9" si="11">U6-X6</f>
        <v>0</v>
      </c>
      <c r="AA6" s="69"/>
      <c r="AB6" s="97"/>
      <c r="AC6" s="705" t="str">
        <f>IF(+Anno_1=0,"",+Anno_1)</f>
        <v/>
      </c>
      <c r="AD6" s="99"/>
      <c r="AE6" s="734"/>
      <c r="AF6" s="735"/>
      <c r="AG6" s="736"/>
      <c r="AH6" s="97"/>
      <c r="AI6" s="623" t="s">
        <v>146</v>
      </c>
      <c r="AJ6" s="623"/>
      <c r="AK6" s="623"/>
      <c r="AL6" s="623"/>
      <c r="AM6" s="623"/>
      <c r="AN6" s="623"/>
      <c r="AO6" s="97"/>
      <c r="AP6" s="97"/>
      <c r="AQ6" s="97"/>
      <c r="AR6" s="97"/>
      <c r="AS6" s="97"/>
      <c r="AT6" s="97"/>
    </row>
    <row r="7" spans="1:46" ht="25.15" customHeight="1" thickBot="1" x14ac:dyDescent="0.4">
      <c r="A7" s="706"/>
      <c r="B7" s="70">
        <v>2</v>
      </c>
      <c r="C7" s="113"/>
      <c r="D7" s="141"/>
      <c r="E7" s="142"/>
      <c r="F7" s="377" t="str">
        <f t="shared" si="0"/>
        <v/>
      </c>
      <c r="G7" s="139"/>
      <c r="H7" s="686"/>
      <c r="I7" s="687"/>
      <c r="J7" s="687"/>
      <c r="K7" s="687"/>
      <c r="L7" s="688"/>
      <c r="M7" s="391">
        <f>IF(G7=0,0,      IF(H7=0,0,IF(AND(G7&lt;&gt;"AA",G7&lt;&gt;"AT",G7&lt;&gt;"CS",G7&lt;&gt;"ALTRO"),"ERRORE",IF(AND(H7&lt;&gt;"NON",H7&lt;&gt;"SS",H7&lt;&gt;"ENTE"),"ERRORE",ROUND(E7-D7+1,0)))))</f>
        <v>0</v>
      </c>
      <c r="N7" s="85">
        <f t="shared" si="1"/>
        <v>0</v>
      </c>
      <c r="O7" s="86">
        <f t="shared" ref="O7:O9" si="12">FLOOR(V7,1)</f>
        <v>0</v>
      </c>
      <c r="P7" s="87">
        <f t="shared" si="2"/>
        <v>0</v>
      </c>
      <c r="Q7" s="71">
        <f t="shared" si="3"/>
        <v>0</v>
      </c>
      <c r="R7" s="6">
        <f t="shared" si="4"/>
        <v>0</v>
      </c>
      <c r="S7" s="6">
        <f t="shared" si="5"/>
        <v>0</v>
      </c>
      <c r="T7" s="6">
        <f t="shared" si="6"/>
        <v>0</v>
      </c>
      <c r="U7" s="6">
        <f t="shared" si="7"/>
        <v>0</v>
      </c>
      <c r="V7" s="6">
        <f t="shared" si="8"/>
        <v>0</v>
      </c>
      <c r="W7" s="6">
        <f t="shared" si="9"/>
        <v>0</v>
      </c>
      <c r="X7" s="6">
        <f t="shared" si="10"/>
        <v>0</v>
      </c>
      <c r="Y7" s="6">
        <f t="shared" si="11"/>
        <v>0</v>
      </c>
      <c r="AA7" s="69"/>
      <c r="AB7" s="97"/>
      <c r="AC7" s="706"/>
      <c r="AD7" s="100"/>
      <c r="AE7" s="711" t="s">
        <v>155</v>
      </c>
      <c r="AF7" s="712"/>
      <c r="AG7" s="713"/>
      <c r="AH7" s="97"/>
      <c r="AI7" s="215" t="s">
        <v>147</v>
      </c>
      <c r="AJ7" s="215"/>
      <c r="AK7" s="215"/>
      <c r="AL7" s="290"/>
      <c r="AM7" s="291"/>
      <c r="AN7" s="297"/>
      <c r="AO7" s="97"/>
      <c r="AP7" s="97"/>
      <c r="AQ7" s="97"/>
      <c r="AR7" s="97"/>
      <c r="AS7" s="97"/>
      <c r="AT7" s="97"/>
    </row>
    <row r="8" spans="1:46" ht="25.15" customHeight="1" thickBot="1" x14ac:dyDescent="0.4">
      <c r="A8" s="706"/>
      <c r="B8" s="70">
        <v>3</v>
      </c>
      <c r="C8" s="113"/>
      <c r="D8" s="141"/>
      <c r="E8" s="142"/>
      <c r="F8" s="377" t="str">
        <f t="shared" si="0"/>
        <v/>
      </c>
      <c r="G8" s="139"/>
      <c r="H8" s="686"/>
      <c r="I8" s="687"/>
      <c r="J8" s="687"/>
      <c r="K8" s="687"/>
      <c r="L8" s="688"/>
      <c r="M8" s="391">
        <f t="shared" ref="M8:M15" si="13">IF(G8=0,0,      IF(H8=0,0,IF(AND(G8&lt;&gt;"AA",G8&lt;&gt;"AT",G8&lt;&gt;"CS",G8&lt;&gt;"ALTRO"),"ERRORE",IF(AND(H8&lt;&gt;"NON",H8&lt;&gt;"SS",H8&lt;&gt;"ENTE"),"ERRORE",ROUND(E8-D8+1,0)))))</f>
        <v>0</v>
      </c>
      <c r="N8" s="85">
        <f t="shared" si="1"/>
        <v>0</v>
      </c>
      <c r="O8" s="86">
        <f t="shared" si="12"/>
        <v>0</v>
      </c>
      <c r="P8" s="87">
        <f t="shared" si="2"/>
        <v>0</v>
      </c>
      <c r="Q8" s="71">
        <f t="shared" si="3"/>
        <v>0</v>
      </c>
      <c r="R8" s="6">
        <f t="shared" si="4"/>
        <v>0</v>
      </c>
      <c r="S8" s="6">
        <f t="shared" si="5"/>
        <v>0</v>
      </c>
      <c r="T8" s="6">
        <f t="shared" si="6"/>
        <v>0</v>
      </c>
      <c r="U8" s="6">
        <f t="shared" si="7"/>
        <v>0</v>
      </c>
      <c r="V8" s="6">
        <f t="shared" si="8"/>
        <v>0</v>
      </c>
      <c r="W8" s="6">
        <f t="shared" si="9"/>
        <v>0</v>
      </c>
      <c r="X8" s="6">
        <f t="shared" si="10"/>
        <v>0</v>
      </c>
      <c r="Y8" s="6">
        <f t="shared" si="11"/>
        <v>0</v>
      </c>
      <c r="AA8" s="69"/>
      <c r="AB8" s="97"/>
      <c r="AC8" s="706"/>
      <c r="AD8" s="100"/>
      <c r="AE8" s="708" t="s">
        <v>131</v>
      </c>
      <c r="AF8" s="709"/>
      <c r="AG8" s="710"/>
      <c r="AH8" s="97"/>
      <c r="AI8" s="97"/>
      <c r="AJ8" s="97"/>
      <c r="AK8" s="97"/>
      <c r="AL8" s="97"/>
      <c r="AM8" s="97"/>
      <c r="AN8" s="97"/>
      <c r="AO8" s="97"/>
      <c r="AP8" s="97"/>
      <c r="AQ8" s="97"/>
      <c r="AR8" s="97"/>
      <c r="AS8" s="97"/>
      <c r="AT8" s="97"/>
    </row>
    <row r="9" spans="1:46" ht="25.15" customHeight="1" thickBot="1" x14ac:dyDescent="0.4">
      <c r="A9" s="706"/>
      <c r="B9" s="70">
        <v>4</v>
      </c>
      <c r="C9" s="113"/>
      <c r="D9" s="141"/>
      <c r="E9" s="142"/>
      <c r="F9" s="377" t="str">
        <f t="shared" si="0"/>
        <v/>
      </c>
      <c r="G9" s="139"/>
      <c r="H9" s="686"/>
      <c r="I9" s="687"/>
      <c r="J9" s="687"/>
      <c r="K9" s="687"/>
      <c r="L9" s="688"/>
      <c r="M9" s="391">
        <f t="shared" si="13"/>
        <v>0</v>
      </c>
      <c r="N9" s="85">
        <f t="shared" si="1"/>
        <v>0</v>
      </c>
      <c r="O9" s="86">
        <f t="shared" si="12"/>
        <v>0</v>
      </c>
      <c r="P9" s="87">
        <f t="shared" si="2"/>
        <v>0</v>
      </c>
      <c r="Q9" s="71">
        <f t="shared" si="3"/>
        <v>0</v>
      </c>
      <c r="R9" s="6">
        <f t="shared" si="4"/>
        <v>0</v>
      </c>
      <c r="S9" s="6">
        <f t="shared" si="5"/>
        <v>0</v>
      </c>
      <c r="T9" s="6">
        <f t="shared" si="6"/>
        <v>0</v>
      </c>
      <c r="U9" s="6">
        <f t="shared" si="7"/>
        <v>0</v>
      </c>
      <c r="V9" s="6">
        <f t="shared" si="8"/>
        <v>0</v>
      </c>
      <c r="W9" s="6">
        <f t="shared" si="9"/>
        <v>0</v>
      </c>
      <c r="X9" s="6">
        <f t="shared" si="10"/>
        <v>0</v>
      </c>
      <c r="Y9" s="6">
        <f t="shared" si="11"/>
        <v>0</v>
      </c>
      <c r="AA9" s="69"/>
      <c r="AB9" s="97"/>
      <c r="AC9" s="706"/>
      <c r="AD9" s="100"/>
      <c r="AE9" s="100"/>
      <c r="AF9" s="100"/>
      <c r="AG9" s="100"/>
      <c r="AH9" s="97"/>
      <c r="AI9" s="97"/>
      <c r="AJ9" s="97"/>
      <c r="AK9" s="97"/>
      <c r="AL9" s="97"/>
      <c r="AM9" s="97"/>
      <c r="AN9" s="97"/>
      <c r="AO9" s="97"/>
      <c r="AP9" s="97"/>
      <c r="AQ9" s="97"/>
      <c r="AR9" s="97"/>
      <c r="AS9" s="97"/>
      <c r="AT9" s="97"/>
    </row>
    <row r="10" spans="1:46" ht="25.15" customHeight="1" thickBot="1" x14ac:dyDescent="0.4">
      <c r="A10" s="706"/>
      <c r="B10" s="70">
        <v>5</v>
      </c>
      <c r="C10" s="113"/>
      <c r="D10" s="141"/>
      <c r="E10" s="142"/>
      <c r="F10" s="377" t="str">
        <f t="shared" si="0"/>
        <v/>
      </c>
      <c r="G10" s="139"/>
      <c r="H10" s="686"/>
      <c r="I10" s="687"/>
      <c r="J10" s="687"/>
      <c r="K10" s="687"/>
      <c r="L10" s="688"/>
      <c r="M10" s="391">
        <f t="shared" si="13"/>
        <v>0</v>
      </c>
      <c r="N10" s="85">
        <f>FLOOR(R10,1)</f>
        <v>0</v>
      </c>
      <c r="O10" s="86">
        <f>FLOOR(V10,1)</f>
        <v>0</v>
      </c>
      <c r="P10" s="87">
        <f>U10-X10</f>
        <v>0</v>
      </c>
      <c r="Q10" s="71">
        <f>T10+X10+Y10</f>
        <v>0</v>
      </c>
      <c r="R10" s="6">
        <f>M10/365</f>
        <v>0</v>
      </c>
      <c r="S10" s="6">
        <f>FLOOR(R10,1)</f>
        <v>0</v>
      </c>
      <c r="T10" s="6">
        <f>S10*365</f>
        <v>0</v>
      </c>
      <c r="U10" s="6">
        <f>M10-T10</f>
        <v>0</v>
      </c>
      <c r="V10" s="6">
        <f>U10/30</f>
        <v>0</v>
      </c>
      <c r="W10" s="6">
        <f>FLOOR(V10,1)</f>
        <v>0</v>
      </c>
      <c r="X10" s="6">
        <f>W10*30</f>
        <v>0</v>
      </c>
      <c r="Y10" s="6">
        <f>U10-X10</f>
        <v>0</v>
      </c>
      <c r="AA10" s="69"/>
      <c r="AB10" s="97"/>
      <c r="AC10" s="706"/>
      <c r="AD10" s="697"/>
      <c r="AE10" s="737" t="s">
        <v>112</v>
      </c>
      <c r="AF10" s="738"/>
      <c r="AG10" s="739"/>
      <c r="AH10" s="97"/>
      <c r="AI10" s="624" t="s">
        <v>153</v>
      </c>
      <c r="AJ10" s="625"/>
      <c r="AK10" s="625"/>
      <c r="AL10" s="625"/>
      <c r="AM10" s="625"/>
      <c r="AN10" s="626"/>
      <c r="AO10" s="97"/>
      <c r="AP10" s="97"/>
      <c r="AQ10" s="97"/>
      <c r="AR10" s="97"/>
      <c r="AS10" s="97"/>
      <c r="AT10" s="97"/>
    </row>
    <row r="11" spans="1:46" ht="25.15" customHeight="1" thickBot="1" x14ac:dyDescent="0.4">
      <c r="A11" s="706"/>
      <c r="B11" s="70">
        <v>6</v>
      </c>
      <c r="C11" s="113"/>
      <c r="D11" s="141"/>
      <c r="E11" s="142"/>
      <c r="F11" s="377" t="str">
        <f t="shared" si="0"/>
        <v/>
      </c>
      <c r="G11" s="139"/>
      <c r="H11" s="686"/>
      <c r="I11" s="687"/>
      <c r="J11" s="687"/>
      <c r="K11" s="687"/>
      <c r="L11" s="688"/>
      <c r="M11" s="391">
        <f t="shared" si="13"/>
        <v>0</v>
      </c>
      <c r="N11" s="85">
        <f t="shared" ref="N11:N13" si="14">FLOOR(R11,1)</f>
        <v>0</v>
      </c>
      <c r="O11" s="86">
        <f t="shared" ref="O11:O13" si="15">FLOOR(V11,1)</f>
        <v>0</v>
      </c>
      <c r="P11" s="87">
        <f t="shared" ref="P11:P13" si="16">U11-X11</f>
        <v>0</v>
      </c>
      <c r="Q11" s="71">
        <f t="shared" ref="Q11:Q13" si="17">T11+X11+Y11</f>
        <v>0</v>
      </c>
      <c r="R11" s="6">
        <f t="shared" ref="R11:R13" si="18">M11/365</f>
        <v>0</v>
      </c>
      <c r="S11" s="6">
        <f t="shared" si="5"/>
        <v>0</v>
      </c>
      <c r="T11" s="6">
        <f t="shared" si="6"/>
        <v>0</v>
      </c>
      <c r="U11" s="6">
        <f t="shared" ref="U11:U13" si="19">M11-T11</f>
        <v>0</v>
      </c>
      <c r="V11" s="6">
        <f t="shared" si="8"/>
        <v>0</v>
      </c>
      <c r="W11" s="6">
        <f t="shared" si="9"/>
        <v>0</v>
      </c>
      <c r="X11" s="6">
        <f t="shared" si="10"/>
        <v>0</v>
      </c>
      <c r="Y11" s="6">
        <f t="shared" ref="Y11:Y13" si="20">U11-X11</f>
        <v>0</v>
      </c>
      <c r="AA11" s="69"/>
      <c r="AB11" s="97"/>
      <c r="AC11" s="706"/>
      <c r="AD11" s="697"/>
      <c r="AE11" s="740"/>
      <c r="AF11" s="741"/>
      <c r="AG11" s="742"/>
      <c r="AH11" s="97"/>
      <c r="AI11" s="624" t="s">
        <v>148</v>
      </c>
      <c r="AJ11" s="625"/>
      <c r="AK11" s="625"/>
      <c r="AL11" s="625"/>
      <c r="AM11" s="625"/>
      <c r="AN11" s="626"/>
      <c r="AO11" s="97"/>
      <c r="AP11" s="97"/>
      <c r="AQ11" s="97"/>
      <c r="AR11" s="97"/>
      <c r="AS11" s="97"/>
      <c r="AT11" s="97"/>
    </row>
    <row r="12" spans="1:46" ht="25.15" customHeight="1" thickBot="1" x14ac:dyDescent="0.4">
      <c r="A12" s="706"/>
      <c r="B12" s="70">
        <v>7</v>
      </c>
      <c r="C12" s="113"/>
      <c r="D12" s="141"/>
      <c r="E12" s="142"/>
      <c r="F12" s="377" t="str">
        <f t="shared" si="0"/>
        <v/>
      </c>
      <c r="G12" s="139"/>
      <c r="H12" s="686"/>
      <c r="I12" s="687"/>
      <c r="J12" s="687"/>
      <c r="K12" s="687"/>
      <c r="L12" s="688"/>
      <c r="M12" s="391">
        <f t="shared" si="13"/>
        <v>0</v>
      </c>
      <c r="N12" s="85">
        <f t="shared" si="14"/>
        <v>0</v>
      </c>
      <c r="O12" s="86">
        <f t="shared" si="15"/>
        <v>0</v>
      </c>
      <c r="P12" s="87">
        <f t="shared" si="16"/>
        <v>0</v>
      </c>
      <c r="Q12" s="71">
        <f t="shared" si="17"/>
        <v>0</v>
      </c>
      <c r="R12" s="6">
        <f t="shared" si="18"/>
        <v>0</v>
      </c>
      <c r="S12" s="6">
        <f t="shared" si="5"/>
        <v>0</v>
      </c>
      <c r="T12" s="6">
        <f t="shared" si="6"/>
        <v>0</v>
      </c>
      <c r="U12" s="6">
        <f t="shared" si="19"/>
        <v>0</v>
      </c>
      <c r="V12" s="6">
        <f t="shared" si="8"/>
        <v>0</v>
      </c>
      <c r="W12" s="6">
        <f t="shared" si="9"/>
        <v>0</v>
      </c>
      <c r="X12" s="6">
        <f t="shared" si="10"/>
        <v>0</v>
      </c>
      <c r="Y12" s="6">
        <f t="shared" si="20"/>
        <v>0</v>
      </c>
      <c r="AA12" s="69"/>
      <c r="AB12" s="97"/>
      <c r="AC12" s="706"/>
      <c r="AD12" s="697"/>
      <c r="AE12" s="740"/>
      <c r="AF12" s="741"/>
      <c r="AG12" s="742"/>
      <c r="AH12" s="97"/>
      <c r="AI12" s="627" t="s">
        <v>229</v>
      </c>
      <c r="AJ12" s="628"/>
      <c r="AK12" s="628"/>
      <c r="AL12" s="628"/>
      <c r="AM12" s="628"/>
      <c r="AN12" s="629"/>
      <c r="AO12" s="97"/>
      <c r="AP12" s="97"/>
      <c r="AQ12" s="97"/>
      <c r="AR12" s="97"/>
      <c r="AS12" s="97"/>
      <c r="AT12" s="97"/>
    </row>
    <row r="13" spans="1:46" ht="25.15" customHeight="1" thickBot="1" x14ac:dyDescent="0.4">
      <c r="A13" s="706"/>
      <c r="B13" s="70">
        <v>8</v>
      </c>
      <c r="C13" s="113"/>
      <c r="D13" s="141"/>
      <c r="E13" s="142"/>
      <c r="F13" s="377" t="str">
        <f t="shared" si="0"/>
        <v/>
      </c>
      <c r="G13" s="139"/>
      <c r="H13" s="686"/>
      <c r="I13" s="687"/>
      <c r="J13" s="687"/>
      <c r="K13" s="687"/>
      <c r="L13" s="688"/>
      <c r="M13" s="391">
        <f t="shared" si="13"/>
        <v>0</v>
      </c>
      <c r="N13" s="85">
        <f t="shared" si="14"/>
        <v>0</v>
      </c>
      <c r="O13" s="86">
        <f t="shared" si="15"/>
        <v>0</v>
      </c>
      <c r="P13" s="87">
        <f t="shared" si="16"/>
        <v>0</v>
      </c>
      <c r="Q13" s="71">
        <f t="shared" si="17"/>
        <v>0</v>
      </c>
      <c r="R13" s="6">
        <f t="shared" si="18"/>
        <v>0</v>
      </c>
      <c r="S13" s="6">
        <f t="shared" si="5"/>
        <v>0</v>
      </c>
      <c r="T13" s="6">
        <f t="shared" si="6"/>
        <v>0</v>
      </c>
      <c r="U13" s="6">
        <f t="shared" si="19"/>
        <v>0</v>
      </c>
      <c r="V13" s="6">
        <f t="shared" si="8"/>
        <v>0</v>
      </c>
      <c r="W13" s="6">
        <f t="shared" si="9"/>
        <v>0</v>
      </c>
      <c r="X13" s="6">
        <f t="shared" si="10"/>
        <v>0</v>
      </c>
      <c r="Y13" s="6">
        <f t="shared" si="20"/>
        <v>0</v>
      </c>
      <c r="AA13" s="69"/>
      <c r="AB13" s="97"/>
      <c r="AC13" s="706"/>
      <c r="AD13" s="697"/>
      <c r="AE13" s="740"/>
      <c r="AF13" s="741"/>
      <c r="AG13" s="742"/>
      <c r="AH13" s="97"/>
      <c r="AI13" s="627"/>
      <c r="AJ13" s="628"/>
      <c r="AK13" s="628"/>
      <c r="AL13" s="628"/>
      <c r="AM13" s="628"/>
      <c r="AN13" s="629"/>
      <c r="AO13" s="97"/>
      <c r="AP13" s="97"/>
      <c r="AQ13" s="97"/>
      <c r="AR13" s="97"/>
      <c r="AS13" s="97"/>
      <c r="AT13" s="97"/>
    </row>
    <row r="14" spans="1:46" ht="25.15" customHeight="1" thickBot="1" x14ac:dyDescent="0.4">
      <c r="A14" s="706"/>
      <c r="B14" s="70">
        <v>9</v>
      </c>
      <c r="C14" s="113"/>
      <c r="D14" s="141"/>
      <c r="E14" s="142"/>
      <c r="F14" s="377" t="str">
        <f t="shared" si="0"/>
        <v/>
      </c>
      <c r="G14" s="139"/>
      <c r="H14" s="686"/>
      <c r="I14" s="687"/>
      <c r="J14" s="687"/>
      <c r="K14" s="687"/>
      <c r="L14" s="688"/>
      <c r="M14" s="391">
        <f t="shared" si="13"/>
        <v>0</v>
      </c>
      <c r="N14" s="82">
        <f>FLOOR(R14,1)</f>
        <v>0</v>
      </c>
      <c r="O14" s="83">
        <f>FLOOR(V14,1)</f>
        <v>0</v>
      </c>
      <c r="P14" s="84">
        <f>U14-X14</f>
        <v>0</v>
      </c>
      <c r="Q14" s="71">
        <f>T14+X14+Y14</f>
        <v>0</v>
      </c>
      <c r="R14" s="6">
        <f>M14/365</f>
        <v>0</v>
      </c>
      <c r="S14" s="6">
        <f>FLOOR(R14,1)</f>
        <v>0</v>
      </c>
      <c r="T14" s="6">
        <f>S14*365</f>
        <v>0</v>
      </c>
      <c r="U14" s="6">
        <f>M14-T14</f>
        <v>0</v>
      </c>
      <c r="V14" s="6">
        <f>U14/30</f>
        <v>0</v>
      </c>
      <c r="W14" s="6">
        <f>FLOOR(V14,1)</f>
        <v>0</v>
      </c>
      <c r="X14" s="6">
        <f>W14*30</f>
        <v>0</v>
      </c>
      <c r="Y14" s="6">
        <f>U14-X14</f>
        <v>0</v>
      </c>
      <c r="AA14" s="69"/>
      <c r="AB14" s="97"/>
      <c r="AC14" s="706"/>
      <c r="AD14" s="101"/>
      <c r="AE14" s="740"/>
      <c r="AF14" s="741"/>
      <c r="AG14" s="742"/>
      <c r="AH14" s="97"/>
      <c r="AI14" s="97"/>
      <c r="AJ14" s="97"/>
      <c r="AK14" s="97"/>
      <c r="AL14" s="97"/>
      <c r="AM14" s="97"/>
      <c r="AN14" s="97"/>
      <c r="AO14" s="97"/>
      <c r="AP14" s="97"/>
      <c r="AQ14" s="97"/>
      <c r="AR14" s="97"/>
      <c r="AS14" s="97"/>
      <c r="AT14" s="97"/>
    </row>
    <row r="15" spans="1:46" ht="25.15" customHeight="1" thickBot="1" x14ac:dyDescent="0.4">
      <c r="A15" s="707"/>
      <c r="B15" s="70">
        <v>10</v>
      </c>
      <c r="C15" s="113"/>
      <c r="D15" s="143"/>
      <c r="E15" s="144"/>
      <c r="F15" s="377" t="str">
        <f t="shared" si="0"/>
        <v/>
      </c>
      <c r="G15" s="140"/>
      <c r="H15" s="771"/>
      <c r="I15" s="769"/>
      <c r="J15" s="769"/>
      <c r="K15" s="769"/>
      <c r="L15" s="772"/>
      <c r="M15" s="391">
        <f t="shared" si="13"/>
        <v>0</v>
      </c>
      <c r="N15" s="381">
        <f t="shared" ref="N15:N16" si="21">FLOOR(R15,1)</f>
        <v>0</v>
      </c>
      <c r="O15" s="382">
        <f t="shared" ref="O15:O16" si="22">FLOOR(V15,1)</f>
        <v>0</v>
      </c>
      <c r="P15" s="383">
        <f t="shared" ref="P15:P16" si="23">U15-X15</f>
        <v>0</v>
      </c>
      <c r="Q15" s="71">
        <f t="shared" ref="Q15:Q16" si="24">T15+X15+Y15</f>
        <v>0</v>
      </c>
      <c r="R15" s="6">
        <f t="shared" ref="R15" si="25">M15/365</f>
        <v>0</v>
      </c>
      <c r="S15" s="6">
        <f t="shared" si="5"/>
        <v>0</v>
      </c>
      <c r="T15" s="6">
        <f t="shared" si="6"/>
        <v>0</v>
      </c>
      <c r="U15" s="6">
        <f t="shared" ref="U15" si="26">M15-T15</f>
        <v>0</v>
      </c>
      <c r="V15" s="6">
        <f t="shared" si="8"/>
        <v>0</v>
      </c>
      <c r="W15" s="6">
        <f t="shared" si="9"/>
        <v>0</v>
      </c>
      <c r="X15" s="6">
        <f t="shared" si="10"/>
        <v>0</v>
      </c>
      <c r="Y15" s="6">
        <f t="shared" ref="Y15" si="27">U15-X15</f>
        <v>0</v>
      </c>
      <c r="AB15" s="97"/>
      <c r="AC15" s="707"/>
      <c r="AD15" s="101"/>
      <c r="AE15" s="743"/>
      <c r="AF15" s="744"/>
      <c r="AG15" s="745"/>
      <c r="AH15" s="97"/>
      <c r="AI15" s="97"/>
      <c r="AJ15" s="97"/>
      <c r="AK15" s="97"/>
      <c r="AL15" s="97"/>
      <c r="AM15" s="97"/>
      <c r="AN15" s="97"/>
      <c r="AO15" s="97"/>
      <c r="AP15" s="97"/>
      <c r="AQ15" s="97"/>
      <c r="AR15" s="97"/>
      <c r="AS15" s="97"/>
      <c r="AT15" s="97"/>
    </row>
    <row r="16" spans="1:46" ht="24" thickBot="1" x14ac:dyDescent="0.4">
      <c r="A16" s="97"/>
      <c r="B16" s="97"/>
      <c r="C16" s="97"/>
      <c r="D16" s="97"/>
      <c r="E16" s="97"/>
      <c r="F16" s="97"/>
      <c r="G16" s="97"/>
      <c r="H16" s="97"/>
      <c r="I16" s="97"/>
      <c r="J16" s="97"/>
      <c r="K16" s="97"/>
      <c r="L16" s="97"/>
      <c r="M16" s="384">
        <f>SUM(M6:M15)</f>
        <v>0</v>
      </c>
      <c r="N16" s="76">
        <f t="shared" si="21"/>
        <v>0</v>
      </c>
      <c r="O16" s="77">
        <f t="shared" si="22"/>
        <v>0</v>
      </c>
      <c r="P16" s="78">
        <f t="shared" si="23"/>
        <v>0</v>
      </c>
      <c r="Q16" s="6">
        <f t="shared" si="24"/>
        <v>0</v>
      </c>
      <c r="R16" s="6">
        <f>M16/365</f>
        <v>0</v>
      </c>
      <c r="S16" s="6">
        <f t="shared" si="5"/>
        <v>0</v>
      </c>
      <c r="T16" s="6">
        <f t="shared" si="6"/>
        <v>0</v>
      </c>
      <c r="U16" s="6">
        <f>M16-T16</f>
        <v>0</v>
      </c>
      <c r="V16" s="6">
        <f t="shared" si="8"/>
        <v>0</v>
      </c>
      <c r="W16" s="6">
        <f t="shared" si="9"/>
        <v>0</v>
      </c>
      <c r="X16" s="6">
        <f t="shared" si="10"/>
        <v>0</v>
      </c>
      <c r="AB16" s="97"/>
      <c r="AC16" s="97"/>
      <c r="AD16" s="97"/>
      <c r="AE16" s="97"/>
      <c r="AF16" s="97"/>
      <c r="AG16" s="97"/>
      <c r="AH16" s="97"/>
      <c r="AI16" s="97"/>
      <c r="AJ16" s="97"/>
      <c r="AK16" s="97"/>
      <c r="AL16" s="97"/>
      <c r="AM16" s="97"/>
      <c r="AN16" s="97"/>
      <c r="AO16" s="97"/>
      <c r="AP16" s="97"/>
      <c r="AQ16" s="97"/>
      <c r="AR16" s="97"/>
      <c r="AS16" s="97"/>
      <c r="AT16" s="97"/>
    </row>
    <row r="17" spans="1:46" ht="24" thickBot="1" x14ac:dyDescent="0.4">
      <c r="A17" s="97"/>
      <c r="B17" s="97"/>
      <c r="C17" s="97"/>
      <c r="D17" s="97"/>
      <c r="E17" s="97"/>
      <c r="F17" s="97"/>
      <c r="G17" s="97"/>
      <c r="H17" s="97"/>
      <c r="I17" s="97"/>
      <c r="J17" s="97"/>
      <c r="K17" s="97"/>
      <c r="L17" s="97"/>
      <c r="M17" s="102"/>
      <c r="N17" s="103" t="s">
        <v>85</v>
      </c>
      <c r="O17" s="103" t="s">
        <v>86</v>
      </c>
      <c r="P17" s="103" t="s">
        <v>87</v>
      </c>
      <c r="Q17" s="6"/>
      <c r="R17" s="6"/>
      <c r="S17" s="6"/>
      <c r="T17" s="6"/>
      <c r="U17" s="6"/>
      <c r="V17" s="6"/>
      <c r="W17" s="6"/>
      <c r="X17" s="6"/>
      <c r="AB17" s="97"/>
      <c r="AC17" s="104" t="s">
        <v>103</v>
      </c>
      <c r="AD17" s="97"/>
      <c r="AE17" s="97"/>
      <c r="AF17" s="97"/>
      <c r="AG17" s="97"/>
      <c r="AH17" s="97"/>
      <c r="AI17" s="97"/>
      <c r="AJ17" s="97"/>
      <c r="AK17" s="97"/>
      <c r="AL17" s="97"/>
      <c r="AM17" s="97"/>
      <c r="AN17" s="97"/>
      <c r="AO17" s="97"/>
      <c r="AP17" s="97"/>
      <c r="AQ17" s="97"/>
      <c r="AR17" s="97"/>
      <c r="AS17" s="97"/>
      <c r="AT17" s="97"/>
    </row>
    <row r="18" spans="1:46" ht="24.75" thickTop="1" thickBot="1" x14ac:dyDescent="0.4">
      <c r="A18" s="753" t="s">
        <v>102</v>
      </c>
      <c r="B18" s="754"/>
      <c r="C18" s="754"/>
      <c r="D18" s="754"/>
      <c r="E18" s="754"/>
      <c r="F18" s="754"/>
      <c r="G18" s="755"/>
      <c r="H18" s="208" t="s">
        <v>30</v>
      </c>
      <c r="I18" s="750" t="s">
        <v>150</v>
      </c>
      <c r="J18" s="750"/>
      <c r="K18" s="750"/>
      <c r="L18" s="750"/>
      <c r="M18" s="385">
        <f>SUMIFS(M6:M15,G6:G15,"CS",H6:H15,"ss")</f>
        <v>0</v>
      </c>
      <c r="N18" s="79">
        <f t="shared" ref="N18:N23" si="28">FLOOR(R18,1)</f>
        <v>0</v>
      </c>
      <c r="O18" s="80">
        <f t="shared" ref="O18:O23" si="29">FLOOR(V18,1)</f>
        <v>0</v>
      </c>
      <c r="P18" s="81">
        <f t="shared" ref="P18:P23" si="30">U18-X18</f>
        <v>0</v>
      </c>
      <c r="Q18" s="6">
        <f t="shared" ref="Q18:Q23" si="31">T18+X18+Y18</f>
        <v>0</v>
      </c>
      <c r="R18" s="6">
        <f t="shared" ref="R18:R22" si="32">M18/365</f>
        <v>0</v>
      </c>
      <c r="S18" s="6">
        <f t="shared" ref="S18:S23" si="33">FLOOR(R18,1)</f>
        <v>0</v>
      </c>
      <c r="T18" s="6">
        <f t="shared" ref="T18:T23" si="34">S18*365</f>
        <v>0</v>
      </c>
      <c r="U18" s="6">
        <f t="shared" ref="U18:U22" si="35">M18-T18</f>
        <v>0</v>
      </c>
      <c r="V18" s="6">
        <f t="shared" ref="V18:V23" si="36">U18/30</f>
        <v>0</v>
      </c>
      <c r="W18" s="6">
        <f t="shared" ref="W18:W23" si="37">FLOOR(V18,1)</f>
        <v>0</v>
      </c>
      <c r="X18" s="6">
        <f t="shared" ref="X18:X23" si="38">W18*30</f>
        <v>0</v>
      </c>
      <c r="AB18" s="97"/>
      <c r="AC18" s="386">
        <f>ROUND(IF(IF(O18&gt;12,6,O18*0.5)+IF(P18&gt;15,0.5,0)+IF(N18&gt;0,6,0)&gt;12,6,IF(O18&gt;12,6,O18*0.5)+IF(P18&gt;15,0.5,0)+IF(N18&gt;0,6,0)),3)</f>
        <v>0</v>
      </c>
      <c r="AD18" s="97"/>
      <c r="AE18" s="97"/>
      <c r="AF18" s="97"/>
      <c r="AG18" s="97"/>
      <c r="AH18" s="97"/>
      <c r="AI18" s="97"/>
      <c r="AJ18" s="97"/>
      <c r="AK18" s="97"/>
      <c r="AL18" s="97"/>
      <c r="AM18" s="97"/>
      <c r="AN18" s="97"/>
      <c r="AO18" s="97"/>
      <c r="AP18" s="97"/>
      <c r="AQ18" s="97"/>
      <c r="AR18" s="97"/>
      <c r="AS18" s="97"/>
      <c r="AT18" s="97"/>
    </row>
    <row r="19" spans="1:46" ht="23.65" customHeight="1" thickTop="1" thickBot="1" x14ac:dyDescent="0.4">
      <c r="A19" s="756" t="s">
        <v>105</v>
      </c>
      <c r="B19" s="757"/>
      <c r="C19" s="757"/>
      <c r="D19" s="757"/>
      <c r="E19" s="757"/>
      <c r="F19" s="757"/>
      <c r="G19" s="758"/>
      <c r="H19" s="208" t="s">
        <v>30</v>
      </c>
      <c r="I19" s="750" t="s">
        <v>100</v>
      </c>
      <c r="J19" s="750"/>
      <c r="K19" s="750"/>
      <c r="L19" s="750"/>
      <c r="M19" s="385">
        <f>SUMIFS(M6:M15,G6:G15,"CS",H6:H15,"NON")</f>
        <v>0</v>
      </c>
      <c r="N19" s="82">
        <f t="shared" si="28"/>
        <v>0</v>
      </c>
      <c r="O19" s="83">
        <f t="shared" si="29"/>
        <v>0</v>
      </c>
      <c r="P19" s="84">
        <f t="shared" si="30"/>
        <v>0</v>
      </c>
      <c r="Q19" s="6">
        <f t="shared" si="31"/>
        <v>0</v>
      </c>
      <c r="R19" s="6">
        <f t="shared" si="32"/>
        <v>0</v>
      </c>
      <c r="S19" s="6">
        <f t="shared" si="33"/>
        <v>0</v>
      </c>
      <c r="T19" s="6">
        <f t="shared" si="34"/>
        <v>0</v>
      </c>
      <c r="U19" s="6">
        <f t="shared" si="35"/>
        <v>0</v>
      </c>
      <c r="V19" s="6">
        <f t="shared" si="36"/>
        <v>0</v>
      </c>
      <c r="W19" s="6">
        <f t="shared" si="37"/>
        <v>0</v>
      </c>
      <c r="X19" s="6">
        <f t="shared" si="38"/>
        <v>0</v>
      </c>
      <c r="AB19" s="97"/>
      <c r="AC19" s="386">
        <f>ROUND(IF(IF(O19&gt;12,3,O19*0.25)+IF(P19&gt;15,0.25,0)+IF(N19&gt;0,3,0)&gt;12,6,IF(O19&gt;12,3,O19*0.25)+IF(P19&gt;15,0.25,0)+IF(N19&gt;0,3,0)),3)</f>
        <v>0</v>
      </c>
      <c r="AD19" s="97"/>
      <c r="AE19" s="97"/>
      <c r="AF19" s="97"/>
      <c r="AG19" s="97"/>
      <c r="AH19" s="97"/>
      <c r="AI19" s="97"/>
      <c r="AJ19" s="97"/>
      <c r="AK19" s="97"/>
      <c r="AL19" s="97"/>
      <c r="AM19" s="97"/>
      <c r="AN19" s="97"/>
      <c r="AO19" s="97"/>
      <c r="AP19" s="97"/>
      <c r="AQ19" s="97"/>
      <c r="AR19" s="97"/>
      <c r="AS19" s="97"/>
      <c r="AT19" s="97"/>
    </row>
    <row r="20" spans="1:46" ht="23.65" customHeight="1" thickTop="1" thickBot="1" x14ac:dyDescent="0.4">
      <c r="A20" s="759"/>
      <c r="B20" s="760"/>
      <c r="C20" s="760"/>
      <c r="D20" s="760"/>
      <c r="E20" s="760"/>
      <c r="F20" s="760"/>
      <c r="G20" s="761"/>
      <c r="H20" s="209" t="s">
        <v>101</v>
      </c>
      <c r="I20" s="750" t="s">
        <v>150</v>
      </c>
      <c r="J20" s="750"/>
      <c r="K20" s="750"/>
      <c r="L20" s="750"/>
      <c r="M20" s="385">
        <f>SUMIFS(M6:M15,G6:G15,"ALTRO",H6:H15,"SS")+ SUMIFS(M6:M15,G6:G15,"AT",H6:H15,"SS")+SUMIFS(M6:M15,G6:G15,"AA",H6:H15,"SS")</f>
        <v>0</v>
      </c>
      <c r="N20" s="85">
        <f t="shared" si="28"/>
        <v>0</v>
      </c>
      <c r="O20" s="86">
        <f t="shared" si="29"/>
        <v>0</v>
      </c>
      <c r="P20" s="87">
        <f t="shared" si="30"/>
        <v>0</v>
      </c>
      <c r="Q20" s="6">
        <f t="shared" si="31"/>
        <v>0</v>
      </c>
      <c r="R20" s="6">
        <f t="shared" si="32"/>
        <v>0</v>
      </c>
      <c r="S20" s="6">
        <f t="shared" si="33"/>
        <v>0</v>
      </c>
      <c r="T20" s="6">
        <f t="shared" si="34"/>
        <v>0</v>
      </c>
      <c r="U20" s="6">
        <f t="shared" si="35"/>
        <v>0</v>
      </c>
      <c r="V20" s="6">
        <f t="shared" si="36"/>
        <v>0</v>
      </c>
      <c r="W20" s="6">
        <f t="shared" si="37"/>
        <v>0</v>
      </c>
      <c r="X20" s="6">
        <f t="shared" si="38"/>
        <v>0</v>
      </c>
      <c r="AB20" s="97"/>
      <c r="AC20" s="386">
        <f>ROUND(IF(IF(O20&gt;12,1.8,O20*0.15)+IF(P20&gt;15,0.15,0)+IF(N20&gt;0,1.8,0)&gt;12,1.8,IF(O20&gt;12,1.8,O20*0.15)+IF(P20&gt;15,0.15,0)+IF(N20&gt;0,1.8,0)),3)</f>
        <v>0</v>
      </c>
      <c r="AD20" s="97"/>
      <c r="AE20" s="97"/>
      <c r="AF20" s="97"/>
      <c r="AG20" s="97"/>
      <c r="AH20" s="97"/>
      <c r="AI20" s="97"/>
      <c r="AJ20" s="97"/>
      <c r="AK20" s="97"/>
      <c r="AL20" s="97"/>
      <c r="AM20" s="97"/>
      <c r="AN20" s="97"/>
      <c r="AO20" s="97"/>
      <c r="AP20" s="97"/>
      <c r="AQ20" s="97"/>
      <c r="AR20" s="97"/>
      <c r="AS20" s="97"/>
      <c r="AT20" s="97"/>
    </row>
    <row r="21" spans="1:46" ht="23.65" customHeight="1" thickTop="1" thickBot="1" x14ac:dyDescent="0.4">
      <c r="A21" s="759"/>
      <c r="B21" s="760"/>
      <c r="C21" s="760"/>
      <c r="D21" s="760"/>
      <c r="E21" s="760"/>
      <c r="F21" s="760"/>
      <c r="G21" s="761"/>
      <c r="H21" s="209" t="s">
        <v>101</v>
      </c>
      <c r="I21" s="750" t="s">
        <v>100</v>
      </c>
      <c r="J21" s="750"/>
      <c r="K21" s="750"/>
      <c r="L21" s="750"/>
      <c r="M21" s="385">
        <f>SUMIFS(M6:M15,G6:G15,"ALTRO",H6:H15,"NON")+      SUMIFS(M6:M15,G6:G15,"Aa",H6:H15,"NON")+    SUMIFS(M6:M15,G6:G15,"AT",H6:H15,"NON")</f>
        <v>0</v>
      </c>
      <c r="N21" s="88">
        <f t="shared" si="28"/>
        <v>0</v>
      </c>
      <c r="O21" s="89">
        <f t="shared" si="29"/>
        <v>0</v>
      </c>
      <c r="P21" s="90">
        <f t="shared" si="30"/>
        <v>0</v>
      </c>
      <c r="Q21" s="6">
        <f t="shared" si="31"/>
        <v>0</v>
      </c>
      <c r="R21" s="6">
        <f t="shared" si="32"/>
        <v>0</v>
      </c>
      <c r="S21" s="6">
        <f t="shared" si="33"/>
        <v>0</v>
      </c>
      <c r="T21" s="6">
        <f t="shared" si="34"/>
        <v>0</v>
      </c>
      <c r="U21" s="6">
        <f t="shared" si="35"/>
        <v>0</v>
      </c>
      <c r="V21" s="6">
        <f t="shared" si="36"/>
        <v>0</v>
      </c>
      <c r="W21" s="6">
        <f t="shared" si="37"/>
        <v>0</v>
      </c>
      <c r="X21" s="6">
        <f t="shared" si="38"/>
        <v>0</v>
      </c>
      <c r="AB21" s="97"/>
      <c r="AC21" s="386">
        <f>ROUND(IF(IF(O21&gt;12,0.9,O21*0.075)+IF(P21&gt;15,0.075,0)+IF(N21&gt;0,0.9,0)&gt;12,0.9,IF(O21&gt;12,0.9,O21*0.075)+IF(P21&gt;15,0.075,0)+IF(N21&gt;0,0.9,0)),3)</f>
        <v>0</v>
      </c>
      <c r="AD21" s="97"/>
      <c r="AE21" s="97"/>
      <c r="AF21" s="97"/>
      <c r="AG21" s="97"/>
      <c r="AH21" s="97"/>
      <c r="AI21" s="97"/>
      <c r="AJ21" s="97"/>
      <c r="AK21" s="97"/>
      <c r="AL21" s="97"/>
      <c r="AM21" s="97"/>
      <c r="AN21" s="97"/>
      <c r="AO21" s="97"/>
      <c r="AP21" s="97"/>
      <c r="AQ21" s="97"/>
      <c r="AR21" s="97"/>
      <c r="AS21" s="97"/>
      <c r="AT21" s="97"/>
    </row>
    <row r="22" spans="1:46" ht="23.65" customHeight="1" thickTop="1" thickBot="1" x14ac:dyDescent="0.4">
      <c r="A22" s="801" t="s">
        <v>109</v>
      </c>
      <c r="B22" s="802"/>
      <c r="C22" s="802"/>
      <c r="D22" s="802"/>
      <c r="E22" s="802"/>
      <c r="F22" s="727" t="str">
        <f>IF(+Anno_1=0,"",+Anno_1)</f>
        <v/>
      </c>
      <c r="G22" s="728"/>
      <c r="H22" s="209" t="s">
        <v>101</v>
      </c>
      <c r="I22" s="750" t="s">
        <v>154</v>
      </c>
      <c r="J22" s="750"/>
      <c r="K22" s="750"/>
      <c r="L22" s="750"/>
      <c r="M22" s="385">
        <f>SUMIFS(M6:M15,G6:G15,"ALTRO",H6:H15,"ENTE")</f>
        <v>0</v>
      </c>
      <c r="N22" s="91">
        <f t="shared" si="28"/>
        <v>0</v>
      </c>
      <c r="O22" s="92">
        <f t="shared" si="29"/>
        <v>0</v>
      </c>
      <c r="P22" s="93">
        <f t="shared" si="30"/>
        <v>0</v>
      </c>
      <c r="Q22" s="6">
        <f t="shared" si="31"/>
        <v>0</v>
      </c>
      <c r="R22" s="6">
        <f t="shared" si="32"/>
        <v>0</v>
      </c>
      <c r="S22" s="6">
        <f t="shared" si="33"/>
        <v>0</v>
      </c>
      <c r="T22" s="6">
        <f t="shared" si="34"/>
        <v>0</v>
      </c>
      <c r="U22" s="6">
        <f t="shared" si="35"/>
        <v>0</v>
      </c>
      <c r="V22" s="6">
        <f t="shared" si="36"/>
        <v>0</v>
      </c>
      <c r="W22" s="6">
        <f t="shared" si="37"/>
        <v>0</v>
      </c>
      <c r="X22" s="6">
        <f t="shared" si="38"/>
        <v>0</v>
      </c>
      <c r="AB22" s="97"/>
      <c r="AC22" s="386">
        <f>ROUND(IF(IF(O22&gt;12,0.6,O22*0.05)+IF(P22&gt;15,0.05,0)+IF(N22&gt;0,0.6,0)&gt;12,0.6,IF(O22&gt;12,0.6,O22*0.05)+IF(P22&gt;15,0.05,0)+IF(N22&gt;0,0.6,0)),3)</f>
        <v>0</v>
      </c>
      <c r="AD22" s="97"/>
      <c r="AE22" s="97"/>
      <c r="AF22" s="97"/>
      <c r="AG22" s="97"/>
      <c r="AH22" s="97"/>
      <c r="AI22" s="97"/>
      <c r="AJ22" s="97"/>
      <c r="AK22" s="97"/>
      <c r="AL22" s="97"/>
      <c r="AM22" s="97"/>
      <c r="AN22" s="97"/>
      <c r="AO22" s="97"/>
      <c r="AP22" s="97"/>
      <c r="AQ22" s="97"/>
      <c r="AR22" s="97"/>
      <c r="AS22" s="97"/>
      <c r="AT22" s="97"/>
    </row>
    <row r="23" spans="1:46" ht="23.65" customHeight="1" thickTop="1" thickBot="1" x14ac:dyDescent="0.4">
      <c r="A23" s="803"/>
      <c r="B23" s="804"/>
      <c r="C23" s="804"/>
      <c r="D23" s="804"/>
      <c r="E23" s="804"/>
      <c r="F23" s="729"/>
      <c r="G23" s="730"/>
      <c r="H23" s="656" t="s">
        <v>110</v>
      </c>
      <c r="I23" s="657"/>
      <c r="J23" s="657"/>
      <c r="K23" s="657"/>
      <c r="L23" s="658"/>
      <c r="M23" s="387">
        <f>SUM(M18:M22)</f>
        <v>0</v>
      </c>
      <c r="N23" s="145">
        <f t="shared" si="28"/>
        <v>0</v>
      </c>
      <c r="O23" s="146">
        <f t="shared" si="29"/>
        <v>0</v>
      </c>
      <c r="P23" s="147">
        <f t="shared" si="30"/>
        <v>0</v>
      </c>
      <c r="Q23" s="6">
        <f t="shared" si="31"/>
        <v>0</v>
      </c>
      <c r="R23" s="6">
        <f>M23/365</f>
        <v>0</v>
      </c>
      <c r="S23" s="6">
        <f t="shared" si="33"/>
        <v>0</v>
      </c>
      <c r="T23" s="6">
        <f t="shared" si="34"/>
        <v>0</v>
      </c>
      <c r="U23" s="6">
        <f>M23-T23</f>
        <v>0</v>
      </c>
      <c r="V23" s="6">
        <f t="shared" si="36"/>
        <v>0</v>
      </c>
      <c r="W23" s="6">
        <f t="shared" si="37"/>
        <v>0</v>
      </c>
      <c r="X23" s="6">
        <f t="shared" si="38"/>
        <v>0</v>
      </c>
      <c r="AB23" s="97"/>
      <c r="AC23" s="388">
        <f>IF(SUM(AC18:AC22)&gt;6,6,SUM(AC18:AC22))</f>
        <v>0</v>
      </c>
      <c r="AD23" s="97"/>
      <c r="AE23" s="97"/>
      <c r="AF23" s="97"/>
      <c r="AG23" s="97"/>
      <c r="AH23" s="97"/>
      <c r="AI23" s="97"/>
      <c r="AJ23" s="97"/>
      <c r="AK23" s="97"/>
      <c r="AL23" s="97"/>
      <c r="AM23" s="97"/>
      <c r="AN23" s="97"/>
      <c r="AO23" s="97"/>
      <c r="AP23" s="97"/>
      <c r="AQ23" s="97"/>
      <c r="AR23" s="97"/>
      <c r="AS23" s="97"/>
      <c r="AT23" s="97"/>
    </row>
    <row r="24" spans="1:46" ht="23.25" x14ac:dyDescent="0.2">
      <c r="A24" s="201"/>
      <c r="B24" s="201"/>
      <c r="C24" s="201"/>
      <c r="D24" s="201"/>
      <c r="E24" s="201"/>
      <c r="F24" s="201"/>
      <c r="G24" s="201"/>
      <c r="H24" s="105"/>
      <c r="I24" s="106"/>
      <c r="J24" s="101"/>
      <c r="K24" s="101"/>
      <c r="L24" s="101"/>
      <c r="M24" s="102"/>
      <c r="N24" s="107"/>
      <c r="O24" s="107"/>
      <c r="P24" s="107"/>
      <c r="AB24" s="97"/>
      <c r="AC24" s="108"/>
      <c r="AD24" s="97"/>
      <c r="AE24" s="97"/>
      <c r="AF24" s="97"/>
      <c r="AG24" s="97"/>
      <c r="AH24" s="97"/>
      <c r="AI24" s="97"/>
      <c r="AJ24" s="97"/>
      <c r="AK24" s="97"/>
      <c r="AL24" s="97"/>
      <c r="AM24" s="97"/>
      <c r="AN24" s="97"/>
      <c r="AO24" s="97"/>
      <c r="AP24" s="97"/>
      <c r="AQ24" s="97"/>
      <c r="AR24" s="97"/>
      <c r="AS24" s="97"/>
      <c r="AT24" s="97"/>
    </row>
    <row r="25" spans="1:46" ht="24" thickBot="1" x14ac:dyDescent="0.4">
      <c r="A25" s="201"/>
      <c r="B25" s="201"/>
      <c r="C25" s="201"/>
      <c r="D25" s="201"/>
      <c r="E25" s="201"/>
      <c r="F25" s="201"/>
      <c r="G25" s="201"/>
      <c r="H25" s="97"/>
      <c r="I25" s="97"/>
      <c r="J25" s="97"/>
      <c r="K25" s="97"/>
      <c r="L25" s="97"/>
      <c r="M25" s="102"/>
      <c r="N25" s="103" t="s">
        <v>85</v>
      </c>
      <c r="O25" s="103" t="s">
        <v>86</v>
      </c>
      <c r="P25" s="103" t="s">
        <v>87</v>
      </c>
      <c r="Q25" s="6"/>
      <c r="R25" s="6"/>
      <c r="S25" s="6"/>
      <c r="T25" s="6"/>
      <c r="U25" s="6"/>
      <c r="V25" s="6"/>
      <c r="W25" s="6"/>
      <c r="X25" s="6"/>
      <c r="AB25" s="97"/>
      <c r="AC25" s="104" t="s">
        <v>103</v>
      </c>
      <c r="AD25" s="97"/>
      <c r="AE25" s="97"/>
      <c r="AF25" s="97"/>
      <c r="AG25" s="97"/>
      <c r="AH25" s="97"/>
      <c r="AI25" s="97"/>
      <c r="AJ25" s="97"/>
      <c r="AK25" s="97"/>
      <c r="AL25" s="97"/>
      <c r="AM25" s="97"/>
      <c r="AN25" s="97"/>
      <c r="AO25" s="97"/>
      <c r="AP25" s="97"/>
      <c r="AQ25" s="97"/>
      <c r="AR25" s="97"/>
      <c r="AS25" s="97"/>
      <c r="AT25" s="97"/>
    </row>
    <row r="26" spans="1:46" ht="24.75" thickTop="1" thickBot="1" x14ac:dyDescent="0.4">
      <c r="A26" s="775" t="s">
        <v>102</v>
      </c>
      <c r="B26" s="776"/>
      <c r="C26" s="776"/>
      <c r="D26" s="776"/>
      <c r="E26" s="776"/>
      <c r="F26" s="776"/>
      <c r="G26" s="777"/>
      <c r="H26" s="210" t="s">
        <v>37</v>
      </c>
      <c r="I26" s="638" t="s">
        <v>150</v>
      </c>
      <c r="J26" s="639"/>
      <c r="K26" s="639"/>
      <c r="L26" s="640"/>
      <c r="M26" s="385">
        <f>SUMIFS(M6:M15,G6:G15,"AA",H6:H15,"ss")</f>
        <v>0</v>
      </c>
      <c r="N26" s="94">
        <f t="shared" ref="N26:N31" si="39">FLOOR(R26,1)</f>
        <v>0</v>
      </c>
      <c r="O26" s="95">
        <f t="shared" ref="O26:O31" si="40">FLOOR(V26,1)</f>
        <v>0</v>
      </c>
      <c r="P26" s="96">
        <f t="shared" ref="P26:P31" si="41">U26-X26</f>
        <v>0</v>
      </c>
      <c r="Q26" s="6">
        <f t="shared" ref="Q26:Q31" si="42">T26+X26+Y26</f>
        <v>0</v>
      </c>
      <c r="R26" s="6">
        <f t="shared" ref="R26:R30" si="43">M26/365</f>
        <v>0</v>
      </c>
      <c r="S26" s="6">
        <f t="shared" ref="S26:S31" si="44">FLOOR(R26,1)</f>
        <v>0</v>
      </c>
      <c r="T26" s="6">
        <f t="shared" ref="T26:T31" si="45">S26*365</f>
        <v>0</v>
      </c>
      <c r="U26" s="6">
        <f t="shared" ref="U26:U30" si="46">M26-T26</f>
        <v>0</v>
      </c>
      <c r="V26" s="6">
        <f t="shared" ref="V26:V31" si="47">U26/30</f>
        <v>0</v>
      </c>
      <c r="W26" s="6">
        <f t="shared" ref="W26:W31" si="48">FLOOR(V26,1)</f>
        <v>0</v>
      </c>
      <c r="X26" s="6">
        <f t="shared" ref="X26:X31" si="49">W26*30</f>
        <v>0</v>
      </c>
      <c r="AB26" s="97"/>
      <c r="AC26" s="386">
        <f>ROUND(IF(IF(O26&gt;12,6,O26*0.5)+IF(P26&gt;15,0.5,0)+IF(N26&gt;0,6,0)&gt;12,6,IF(O26&gt;12,6,O26*0.5)+IF(P26&gt;15,0.5,0)+IF(N26&gt;0,6,0)),3)</f>
        <v>0</v>
      </c>
      <c r="AD26" s="97"/>
      <c r="AE26" s="97"/>
      <c r="AF26" s="97"/>
      <c r="AG26" s="97"/>
      <c r="AH26" s="97"/>
      <c r="AI26" s="97"/>
      <c r="AJ26" s="97"/>
      <c r="AK26" s="97"/>
      <c r="AL26" s="97"/>
      <c r="AM26" s="97"/>
      <c r="AN26" s="97"/>
      <c r="AO26" s="97"/>
      <c r="AP26" s="97"/>
      <c r="AQ26" s="97"/>
      <c r="AR26" s="97"/>
      <c r="AS26" s="97"/>
      <c r="AT26" s="97"/>
    </row>
    <row r="27" spans="1:46" ht="23.65" customHeight="1" thickTop="1" thickBot="1" x14ac:dyDescent="0.4">
      <c r="A27" s="795" t="s">
        <v>104</v>
      </c>
      <c r="B27" s="796"/>
      <c r="C27" s="796"/>
      <c r="D27" s="796"/>
      <c r="E27" s="796"/>
      <c r="F27" s="796"/>
      <c r="G27" s="797"/>
      <c r="H27" s="210" t="s">
        <v>37</v>
      </c>
      <c r="I27" s="638" t="s">
        <v>100</v>
      </c>
      <c r="J27" s="639"/>
      <c r="K27" s="639"/>
      <c r="L27" s="640"/>
      <c r="M27" s="385">
        <f>SUMIFS(M6:M15,G6:G15,"AA",H6:H15,"NON")</f>
        <v>0</v>
      </c>
      <c r="N27" s="85">
        <f t="shared" si="39"/>
        <v>0</v>
      </c>
      <c r="O27" s="86">
        <f t="shared" si="40"/>
        <v>0</v>
      </c>
      <c r="P27" s="87">
        <f t="shared" si="41"/>
        <v>0</v>
      </c>
      <c r="Q27" s="6">
        <f t="shared" si="42"/>
        <v>0</v>
      </c>
      <c r="R27" s="6">
        <f t="shared" si="43"/>
        <v>0</v>
      </c>
      <c r="S27" s="6">
        <f t="shared" si="44"/>
        <v>0</v>
      </c>
      <c r="T27" s="6">
        <f t="shared" si="45"/>
        <v>0</v>
      </c>
      <c r="U27" s="6">
        <f t="shared" si="46"/>
        <v>0</v>
      </c>
      <c r="V27" s="6">
        <f t="shared" si="47"/>
        <v>0</v>
      </c>
      <c r="W27" s="6">
        <f t="shared" si="48"/>
        <v>0</v>
      </c>
      <c r="X27" s="6">
        <f t="shared" si="49"/>
        <v>0</v>
      </c>
      <c r="AB27" s="97"/>
      <c r="AC27" s="386">
        <f>IF(IF(O27&gt;12,3,O27*0.25)+IF(P27&gt;15,0.25,0)+IF(N27&gt;0,3,0)&gt;12,6,IF(O27&gt;12,3,O27*0.25)+IF(P27&gt;15,0.25,0)+IF(N27&gt;0,3,0))</f>
        <v>0</v>
      </c>
      <c r="AD27" s="97"/>
      <c r="AE27" s="97"/>
      <c r="AF27" s="97"/>
      <c r="AG27" s="97"/>
      <c r="AH27" s="97"/>
      <c r="AI27" s="97"/>
      <c r="AJ27" s="97"/>
      <c r="AK27" s="97"/>
      <c r="AL27" s="97"/>
      <c r="AM27" s="97"/>
      <c r="AN27" s="97"/>
      <c r="AO27" s="97"/>
      <c r="AP27" s="97"/>
      <c r="AQ27" s="97"/>
      <c r="AR27" s="97"/>
      <c r="AS27" s="97"/>
      <c r="AT27" s="97"/>
    </row>
    <row r="28" spans="1:46" ht="23.65" customHeight="1" thickTop="1" thickBot="1" x14ac:dyDescent="0.4">
      <c r="A28" s="798"/>
      <c r="B28" s="799"/>
      <c r="C28" s="799"/>
      <c r="D28" s="799"/>
      <c r="E28" s="799"/>
      <c r="F28" s="799"/>
      <c r="G28" s="800"/>
      <c r="H28" s="211" t="s">
        <v>101</v>
      </c>
      <c r="I28" s="638" t="s">
        <v>150</v>
      </c>
      <c r="J28" s="639"/>
      <c r="K28" s="639"/>
      <c r="L28" s="640"/>
      <c r="M28" s="385">
        <f xml:space="preserve">   SUMIFS(M6:M15,G6:G15,"ALTRO",H6:H15,"SS")   +     SUMIFS(M6:M15,G6:G15,"CS",H6:H15,"SS")+SUMIFS(M6:M15,G6:G15,"AT",H6:H15,"SS")</f>
        <v>0</v>
      </c>
      <c r="N28" s="85">
        <f t="shared" si="39"/>
        <v>0</v>
      </c>
      <c r="O28" s="86">
        <f t="shared" si="40"/>
        <v>0</v>
      </c>
      <c r="P28" s="87">
        <f t="shared" si="41"/>
        <v>0</v>
      </c>
      <c r="Q28" s="6">
        <f t="shared" si="42"/>
        <v>0</v>
      </c>
      <c r="R28" s="6">
        <f t="shared" si="43"/>
        <v>0</v>
      </c>
      <c r="S28" s="6">
        <f t="shared" si="44"/>
        <v>0</v>
      </c>
      <c r="T28" s="6">
        <f t="shared" si="45"/>
        <v>0</v>
      </c>
      <c r="U28" s="6">
        <f t="shared" si="46"/>
        <v>0</v>
      </c>
      <c r="V28" s="6">
        <f t="shared" si="47"/>
        <v>0</v>
      </c>
      <c r="W28" s="6">
        <f t="shared" si="48"/>
        <v>0</v>
      </c>
      <c r="X28" s="6">
        <f t="shared" si="49"/>
        <v>0</v>
      </c>
      <c r="AB28" s="97"/>
      <c r="AC28" s="386">
        <f>ROUND(IF(IF(O28&gt;12,1.2,O28*0.1)+IF(P28&gt;15,0.1,0)+IF(N28&gt;0,1.2,0)&gt;12,1.2,IF(O28&gt;12,1.2,O28*0.1)+IF(P28&gt;15,0.1,0)+IF(N28&gt;0,1.2,0)),3)</f>
        <v>0</v>
      </c>
      <c r="AD28" s="97"/>
      <c r="AE28" s="97"/>
      <c r="AF28" s="97"/>
      <c r="AG28" s="97"/>
      <c r="AH28" s="97"/>
      <c r="AI28" s="97"/>
      <c r="AJ28" s="97"/>
      <c r="AK28" s="97"/>
      <c r="AL28" s="97"/>
      <c r="AM28" s="97"/>
      <c r="AN28" s="97"/>
      <c r="AO28" s="97"/>
      <c r="AP28" s="97"/>
      <c r="AQ28" s="97"/>
      <c r="AR28" s="97"/>
      <c r="AS28" s="97"/>
      <c r="AT28" s="97"/>
    </row>
    <row r="29" spans="1:46" ht="23.65" customHeight="1" thickTop="1" thickBot="1" x14ac:dyDescent="0.4">
      <c r="A29" s="798"/>
      <c r="B29" s="799"/>
      <c r="C29" s="799"/>
      <c r="D29" s="799"/>
      <c r="E29" s="799"/>
      <c r="F29" s="799"/>
      <c r="G29" s="800"/>
      <c r="H29" s="211" t="s">
        <v>101</v>
      </c>
      <c r="I29" s="638" t="s">
        <v>100</v>
      </c>
      <c r="J29" s="639"/>
      <c r="K29" s="639"/>
      <c r="L29" s="640"/>
      <c r="M29" s="385">
        <f>SUMIFS(M6:M15,G6:G15,"ALTRO",H6:H15,"NON")     +SUMIFS(M6:M15,G6:G15,"cs",H6:H15,"NON")      +SUMIFS(M6:M15,G6:G15,"AT",H6:H15,"NON")</f>
        <v>0</v>
      </c>
      <c r="N29" s="85">
        <f t="shared" si="39"/>
        <v>0</v>
      </c>
      <c r="O29" s="86">
        <f t="shared" si="40"/>
        <v>0</v>
      </c>
      <c r="P29" s="87">
        <f t="shared" si="41"/>
        <v>0</v>
      </c>
      <c r="Q29" s="6">
        <f t="shared" si="42"/>
        <v>0</v>
      </c>
      <c r="R29" s="6">
        <f t="shared" si="43"/>
        <v>0</v>
      </c>
      <c r="S29" s="6">
        <f t="shared" si="44"/>
        <v>0</v>
      </c>
      <c r="T29" s="6">
        <f t="shared" si="45"/>
        <v>0</v>
      </c>
      <c r="U29" s="6">
        <f t="shared" si="46"/>
        <v>0</v>
      </c>
      <c r="V29" s="6">
        <f t="shared" si="47"/>
        <v>0</v>
      </c>
      <c r="W29" s="6">
        <f t="shared" si="48"/>
        <v>0</v>
      </c>
      <c r="X29" s="6">
        <f t="shared" si="49"/>
        <v>0</v>
      </c>
      <c r="AB29" s="97"/>
      <c r="AC29" s="386">
        <f>ROUND(IF(IF(O29&gt;12,0.6,O29*0.05)+IF(P29&gt;15,0.05,0)+IF(N29&gt;0,0.6,0)&gt;12,0.6,IF(O29&gt;12,0.6,O29*0.05)+IF(P29&gt;15,0.05,0)+IF(N29&gt;0,0.6,0)),3)</f>
        <v>0</v>
      </c>
      <c r="AD29" s="97"/>
      <c r="AE29" s="97"/>
      <c r="AF29" s="97"/>
      <c r="AG29" s="97"/>
      <c r="AH29" s="97"/>
      <c r="AI29" s="97"/>
      <c r="AJ29" s="97"/>
      <c r="AK29" s="97"/>
      <c r="AL29" s="97"/>
      <c r="AM29" s="97"/>
      <c r="AN29" s="97"/>
      <c r="AO29" s="97"/>
      <c r="AP29" s="97"/>
      <c r="AQ29" s="97"/>
      <c r="AR29" s="97"/>
      <c r="AS29" s="97"/>
      <c r="AT29" s="97"/>
    </row>
    <row r="30" spans="1:46" ht="23.65" customHeight="1" thickTop="1" thickBot="1" x14ac:dyDescent="0.4">
      <c r="A30" s="778" t="s">
        <v>109</v>
      </c>
      <c r="B30" s="779"/>
      <c r="C30" s="779"/>
      <c r="D30" s="779"/>
      <c r="E30" s="779"/>
      <c r="F30" s="666" t="str">
        <f>IF(+Anno_1=0,"",+Anno_1)</f>
        <v/>
      </c>
      <c r="G30" s="667"/>
      <c r="H30" s="211" t="s">
        <v>101</v>
      </c>
      <c r="I30" s="638" t="s">
        <v>154</v>
      </c>
      <c r="J30" s="639"/>
      <c r="K30" s="639"/>
      <c r="L30" s="640"/>
      <c r="M30" s="389">
        <f>SUMIFS(M6:M15,G6:G15,"ALTRO",H6:H15,"ENTE")</f>
        <v>0</v>
      </c>
      <c r="N30" s="82">
        <f t="shared" si="39"/>
        <v>0</v>
      </c>
      <c r="O30" s="83">
        <f t="shared" si="40"/>
        <v>0</v>
      </c>
      <c r="P30" s="84">
        <f t="shared" si="41"/>
        <v>0</v>
      </c>
      <c r="Q30" s="6">
        <f t="shared" si="42"/>
        <v>0</v>
      </c>
      <c r="R30" s="6">
        <f t="shared" si="43"/>
        <v>0</v>
      </c>
      <c r="S30" s="6">
        <f t="shared" si="44"/>
        <v>0</v>
      </c>
      <c r="T30" s="6">
        <f t="shared" si="45"/>
        <v>0</v>
      </c>
      <c r="U30" s="6">
        <f t="shared" si="46"/>
        <v>0</v>
      </c>
      <c r="V30" s="6">
        <f t="shared" si="47"/>
        <v>0</v>
      </c>
      <c r="W30" s="6">
        <f t="shared" si="48"/>
        <v>0</v>
      </c>
      <c r="X30" s="6">
        <f t="shared" si="49"/>
        <v>0</v>
      </c>
      <c r="AB30" s="97"/>
      <c r="AC30" s="386">
        <f>ROUND(IF(IF(O30&gt;12,0.6,O30*0.05)+IF(P30&gt;15,0.05,0)+IF(N30&gt;0,0.6,0)&gt;12,0.6,IF(O30&gt;12,0.6,O30*0.05)+IF(P30&gt;15,0.05,0)+IF(N30&gt;0,0.6,0)),3)</f>
        <v>0</v>
      </c>
      <c r="AD30" s="97"/>
      <c r="AE30" s="97"/>
      <c r="AF30" s="97"/>
      <c r="AG30" s="97"/>
      <c r="AH30" s="97"/>
      <c r="AI30" s="97"/>
      <c r="AJ30" s="97"/>
      <c r="AK30" s="97"/>
      <c r="AL30" s="97"/>
      <c r="AM30" s="97"/>
      <c r="AN30" s="97"/>
      <c r="AO30" s="97"/>
      <c r="AP30" s="97"/>
      <c r="AQ30" s="97"/>
      <c r="AR30" s="97"/>
      <c r="AS30" s="97"/>
      <c r="AT30" s="97"/>
    </row>
    <row r="31" spans="1:46" ht="23.65" customHeight="1" thickTop="1" thickBot="1" x14ac:dyDescent="0.4">
      <c r="A31" s="780"/>
      <c r="B31" s="781"/>
      <c r="C31" s="781"/>
      <c r="D31" s="781"/>
      <c r="E31" s="781"/>
      <c r="F31" s="668"/>
      <c r="G31" s="669"/>
      <c r="H31" s="656" t="s">
        <v>110</v>
      </c>
      <c r="I31" s="657"/>
      <c r="J31" s="657"/>
      <c r="K31" s="657"/>
      <c r="L31" s="658"/>
      <c r="M31" s="390">
        <f>SUM(M26:M30)</f>
        <v>0</v>
      </c>
      <c r="N31" s="148">
        <f t="shared" si="39"/>
        <v>0</v>
      </c>
      <c r="O31" s="146">
        <f t="shared" si="40"/>
        <v>0</v>
      </c>
      <c r="P31" s="147">
        <f t="shared" si="41"/>
        <v>0</v>
      </c>
      <c r="Q31" s="6">
        <f t="shared" si="42"/>
        <v>0</v>
      </c>
      <c r="R31" s="6">
        <f>M31/365</f>
        <v>0</v>
      </c>
      <c r="S31" s="6">
        <f t="shared" si="44"/>
        <v>0</v>
      </c>
      <c r="T31" s="6">
        <f t="shared" si="45"/>
        <v>0</v>
      </c>
      <c r="U31" s="6">
        <f>M31-T31</f>
        <v>0</v>
      </c>
      <c r="V31" s="6">
        <f t="shared" si="47"/>
        <v>0</v>
      </c>
      <c r="W31" s="6">
        <f t="shared" si="48"/>
        <v>0</v>
      </c>
      <c r="X31" s="6">
        <f t="shared" si="49"/>
        <v>0</v>
      </c>
      <c r="AB31" s="97"/>
      <c r="AC31" s="388">
        <f>IF(SUM(AC26:AC30)&gt;6,6,SUM(AC26:AC30))</f>
        <v>0</v>
      </c>
      <c r="AD31" s="97"/>
      <c r="AE31" s="97"/>
      <c r="AF31" s="97"/>
      <c r="AG31" s="97"/>
      <c r="AH31" s="97"/>
      <c r="AI31" s="97"/>
      <c r="AJ31" s="97"/>
      <c r="AK31" s="97"/>
      <c r="AL31" s="97"/>
      <c r="AM31" s="97"/>
      <c r="AN31" s="97"/>
      <c r="AO31" s="97"/>
      <c r="AP31" s="97"/>
      <c r="AQ31" s="97"/>
      <c r="AR31" s="97"/>
      <c r="AS31" s="97"/>
      <c r="AT31" s="97"/>
    </row>
    <row r="32" spans="1:46" ht="23.25" x14ac:dyDescent="0.2">
      <c r="A32" s="201"/>
      <c r="B32" s="201"/>
      <c r="C32" s="201"/>
      <c r="D32" s="201"/>
      <c r="E32" s="201"/>
      <c r="F32" s="201"/>
      <c r="G32" s="201"/>
      <c r="H32" s="105"/>
      <c r="I32" s="106"/>
      <c r="J32" s="101"/>
      <c r="K32" s="101"/>
      <c r="L32" s="101"/>
      <c r="M32" s="102"/>
      <c r="N32" s="107"/>
      <c r="O32" s="107"/>
      <c r="P32" s="107"/>
      <c r="Q32" s="97"/>
      <c r="R32" s="97"/>
      <c r="S32" s="97"/>
      <c r="T32" s="97"/>
      <c r="U32" s="97"/>
      <c r="V32" s="97"/>
      <c r="W32" s="97"/>
      <c r="X32" s="97"/>
      <c r="Y32" s="97"/>
      <c r="Z32" s="97"/>
      <c r="AA32" s="97"/>
      <c r="AB32" s="97"/>
      <c r="AC32" s="109"/>
      <c r="AD32" s="97"/>
      <c r="AE32" s="97"/>
      <c r="AF32" s="97"/>
      <c r="AG32" s="97"/>
      <c r="AH32" s="97"/>
      <c r="AI32" s="97"/>
      <c r="AJ32" s="97"/>
      <c r="AK32" s="97"/>
      <c r="AL32" s="97"/>
      <c r="AM32" s="97"/>
      <c r="AN32" s="97"/>
      <c r="AO32" s="97"/>
      <c r="AP32" s="97"/>
      <c r="AQ32" s="97"/>
      <c r="AR32" s="97"/>
      <c r="AS32" s="97"/>
      <c r="AT32" s="97"/>
    </row>
    <row r="33" spans="1:46" ht="24" thickBot="1" x14ac:dyDescent="0.4">
      <c r="A33" s="201"/>
      <c r="B33" s="201"/>
      <c r="C33" s="201"/>
      <c r="D33" s="201"/>
      <c r="E33" s="201"/>
      <c r="F33" s="201"/>
      <c r="G33" s="201"/>
      <c r="H33" s="97"/>
      <c r="I33" s="97"/>
      <c r="J33" s="97"/>
      <c r="K33" s="97"/>
      <c r="L33" s="97"/>
      <c r="M33" s="102"/>
      <c r="N33" s="103" t="s">
        <v>85</v>
      </c>
      <c r="O33" s="103" t="s">
        <v>86</v>
      </c>
      <c r="P33" s="103" t="s">
        <v>87</v>
      </c>
      <c r="Q33" s="110"/>
      <c r="R33" s="110"/>
      <c r="S33" s="110"/>
      <c r="T33" s="110"/>
      <c r="U33" s="110"/>
      <c r="V33" s="110"/>
      <c r="W33" s="110"/>
      <c r="X33" s="110"/>
      <c r="Y33" s="97"/>
      <c r="Z33" s="97"/>
      <c r="AA33" s="97"/>
      <c r="AB33" s="97"/>
      <c r="AC33" s="104" t="s">
        <v>103</v>
      </c>
      <c r="AD33" s="97"/>
      <c r="AE33" s="97"/>
      <c r="AF33" s="97"/>
      <c r="AG33" s="97"/>
      <c r="AH33" s="97"/>
      <c r="AI33" s="97"/>
      <c r="AJ33" s="97"/>
      <c r="AK33" s="97"/>
      <c r="AL33" s="97"/>
      <c r="AM33" s="97"/>
      <c r="AN33" s="97"/>
      <c r="AO33" s="97"/>
      <c r="AP33" s="97"/>
      <c r="AQ33" s="97"/>
      <c r="AR33" s="97"/>
      <c r="AS33" s="97"/>
      <c r="AT33" s="97"/>
    </row>
    <row r="34" spans="1:46" ht="24.75" thickTop="1" thickBot="1" x14ac:dyDescent="0.4">
      <c r="A34" s="786" t="s">
        <v>102</v>
      </c>
      <c r="B34" s="787"/>
      <c r="C34" s="787"/>
      <c r="D34" s="787"/>
      <c r="E34" s="787"/>
      <c r="F34" s="787"/>
      <c r="G34" s="788"/>
      <c r="H34" s="210" t="s">
        <v>61</v>
      </c>
      <c r="I34" s="638" t="s">
        <v>150</v>
      </c>
      <c r="J34" s="639"/>
      <c r="K34" s="639"/>
      <c r="L34" s="640"/>
      <c r="M34" s="385">
        <f>SUMIFS(M6:M15,G6:G15,"AT",H6:H15,"ss")</f>
        <v>0</v>
      </c>
      <c r="N34" s="94">
        <f t="shared" ref="N34:N39" si="50">FLOOR(R34,1)</f>
        <v>0</v>
      </c>
      <c r="O34" s="95">
        <f t="shared" ref="O34:O39" si="51">FLOOR(V34,1)</f>
        <v>0</v>
      </c>
      <c r="P34" s="96">
        <f t="shared" ref="P34:P39" si="52">U34-X34</f>
        <v>0</v>
      </c>
      <c r="Q34" s="6">
        <f t="shared" ref="Q34:Q39" si="53">T34+X34+Y34</f>
        <v>0</v>
      </c>
      <c r="R34" s="6">
        <f t="shared" ref="R34:R38" si="54">M34/365</f>
        <v>0</v>
      </c>
      <c r="S34" s="6">
        <f t="shared" ref="S34:S39" si="55">FLOOR(R34,1)</f>
        <v>0</v>
      </c>
      <c r="T34" s="6">
        <f t="shared" ref="T34:T39" si="56">S34*365</f>
        <v>0</v>
      </c>
      <c r="U34" s="6">
        <f t="shared" ref="U34:U38" si="57">M34-T34</f>
        <v>0</v>
      </c>
      <c r="V34" s="6">
        <f t="shared" ref="V34:V39" si="58">U34/30</f>
        <v>0</v>
      </c>
      <c r="W34" s="6">
        <f t="shared" ref="W34:W39" si="59">FLOOR(V34,1)</f>
        <v>0</v>
      </c>
      <c r="X34" s="6">
        <f t="shared" ref="X34:X39" si="60">W34*30</f>
        <v>0</v>
      </c>
      <c r="AB34" s="97"/>
      <c r="AC34" s="386">
        <f>ROUND(IF(IF(O34&gt;12,6,O34*0.5)+IF(P34&gt;15,0.5,0)+IF(N34&gt;0,6,0)&gt;12,6,IF(O34&gt;12,6,O34*0.5)+IF(P34&gt;15,0.5,0)+IF(N34&gt;0,6,0)),3)</f>
        <v>0</v>
      </c>
      <c r="AD34" s="97"/>
      <c r="AE34" s="97"/>
      <c r="AF34" s="97"/>
      <c r="AG34" s="97"/>
      <c r="AH34" s="97"/>
      <c r="AI34" s="97"/>
      <c r="AJ34" s="97"/>
      <c r="AK34" s="97"/>
      <c r="AL34" s="97"/>
      <c r="AM34" s="97"/>
      <c r="AN34" s="97"/>
      <c r="AO34" s="97"/>
      <c r="AP34" s="97"/>
      <c r="AQ34" s="97"/>
      <c r="AR34" s="97"/>
      <c r="AS34" s="97"/>
      <c r="AT34" s="97"/>
    </row>
    <row r="35" spans="1:46" ht="23.65" customHeight="1" thickTop="1" thickBot="1" x14ac:dyDescent="0.4">
      <c r="A35" s="789" t="s">
        <v>106</v>
      </c>
      <c r="B35" s="790"/>
      <c r="C35" s="790"/>
      <c r="D35" s="790"/>
      <c r="E35" s="790"/>
      <c r="F35" s="790"/>
      <c r="G35" s="791"/>
      <c r="H35" s="210" t="s">
        <v>61</v>
      </c>
      <c r="I35" s="638" t="s">
        <v>100</v>
      </c>
      <c r="J35" s="639"/>
      <c r="K35" s="639"/>
      <c r="L35" s="640"/>
      <c r="M35" s="385">
        <f>SUMIFS(M6:M15,G6:G15,"AT",H6:H15,"NON")</f>
        <v>0</v>
      </c>
      <c r="N35" s="85">
        <f t="shared" si="50"/>
        <v>0</v>
      </c>
      <c r="O35" s="86">
        <f t="shared" si="51"/>
        <v>0</v>
      </c>
      <c r="P35" s="87">
        <f t="shared" si="52"/>
        <v>0</v>
      </c>
      <c r="Q35" s="6">
        <f t="shared" si="53"/>
        <v>0</v>
      </c>
      <c r="R35" s="6">
        <f t="shared" si="54"/>
        <v>0</v>
      </c>
      <c r="S35" s="6">
        <f t="shared" si="55"/>
        <v>0</v>
      </c>
      <c r="T35" s="6">
        <f t="shared" si="56"/>
        <v>0</v>
      </c>
      <c r="U35" s="6">
        <f t="shared" si="57"/>
        <v>0</v>
      </c>
      <c r="V35" s="6">
        <f t="shared" si="58"/>
        <v>0</v>
      </c>
      <c r="W35" s="6">
        <f t="shared" si="59"/>
        <v>0</v>
      </c>
      <c r="X35" s="6">
        <f t="shared" si="60"/>
        <v>0</v>
      </c>
      <c r="AB35" s="97"/>
      <c r="AC35" s="386">
        <f>ROUND(IF(IF(O35&gt;12,3,O35*0.25)+IF(P35&gt;15,0.25,0)+IF(N35&gt;0,3,0)&gt;12,6,IF(O35&gt;12,3,O35*0.25)+IF(P35&gt;15,0.25,0)+IF(N35&gt;0,3,0)),3)</f>
        <v>0</v>
      </c>
      <c r="AD35" s="97"/>
      <c r="AE35" s="97"/>
      <c r="AF35" s="97"/>
      <c r="AG35" s="97"/>
      <c r="AH35" s="97"/>
      <c r="AI35" s="97"/>
      <c r="AJ35" s="97"/>
      <c r="AK35" s="97"/>
      <c r="AL35" s="97"/>
      <c r="AM35" s="97"/>
      <c r="AN35" s="97"/>
      <c r="AO35" s="97"/>
      <c r="AP35" s="97"/>
      <c r="AQ35" s="97"/>
      <c r="AR35" s="97"/>
      <c r="AS35" s="97"/>
      <c r="AT35" s="97"/>
    </row>
    <row r="36" spans="1:46" ht="23.65" customHeight="1" thickTop="1" thickBot="1" x14ac:dyDescent="0.4">
      <c r="A36" s="792"/>
      <c r="B36" s="793"/>
      <c r="C36" s="793"/>
      <c r="D36" s="793"/>
      <c r="E36" s="793"/>
      <c r="F36" s="793"/>
      <c r="G36" s="794"/>
      <c r="H36" s="211" t="s">
        <v>101</v>
      </c>
      <c r="I36" s="638" t="s">
        <v>150</v>
      </c>
      <c r="J36" s="639"/>
      <c r="K36" s="639"/>
      <c r="L36" s="640"/>
      <c r="M36" s="385">
        <f>SUMIFS(M6:M15,G6:G15,"ALTRO",H6:H15,"SS")+SUMIFS(M6:M15,G6:G15,"CS",H6:H15,"SS")+SUMIFS(M6:M15,G6:G15,"AA",H6:H15,"SS")</f>
        <v>0</v>
      </c>
      <c r="N36" s="85">
        <f t="shared" si="50"/>
        <v>0</v>
      </c>
      <c r="O36" s="86">
        <f t="shared" si="51"/>
        <v>0</v>
      </c>
      <c r="P36" s="87">
        <f t="shared" si="52"/>
        <v>0</v>
      </c>
      <c r="Q36" s="6">
        <f t="shared" si="53"/>
        <v>0</v>
      </c>
      <c r="R36" s="6">
        <f t="shared" si="54"/>
        <v>0</v>
      </c>
      <c r="S36" s="6">
        <f t="shared" si="55"/>
        <v>0</v>
      </c>
      <c r="T36" s="6">
        <f t="shared" si="56"/>
        <v>0</v>
      </c>
      <c r="U36" s="6">
        <f t="shared" si="57"/>
        <v>0</v>
      </c>
      <c r="V36" s="6">
        <f t="shared" si="58"/>
        <v>0</v>
      </c>
      <c r="W36" s="6">
        <f t="shared" si="59"/>
        <v>0</v>
      </c>
      <c r="X36" s="6">
        <f t="shared" si="60"/>
        <v>0</v>
      </c>
      <c r="AB36" s="97"/>
      <c r="AC36" s="386">
        <f>ROUND(IF(IF(O36&gt;12,1.2,O36*0.1)+IF(P36&gt;15,0.1,0)+IF(N36&gt;0,1.2,0)&gt;12,1.2,IF(O36&gt;12,1.2,O36*0.1)+IF(P36&gt;15,0.1,0)+IF(N36&gt;0,1.2,0)),3)</f>
        <v>0</v>
      </c>
      <c r="AD36" s="97"/>
      <c r="AE36" s="97"/>
      <c r="AF36" s="97"/>
      <c r="AG36" s="97"/>
      <c r="AH36" s="97"/>
      <c r="AI36" s="97"/>
      <c r="AJ36" s="97"/>
      <c r="AK36" s="97"/>
      <c r="AL36" s="97"/>
      <c r="AM36" s="97"/>
      <c r="AN36" s="97"/>
      <c r="AO36" s="97"/>
      <c r="AP36" s="97"/>
      <c r="AQ36" s="97"/>
      <c r="AR36" s="97"/>
      <c r="AS36" s="97"/>
      <c r="AT36" s="97"/>
    </row>
    <row r="37" spans="1:46" ht="23.65" customHeight="1" thickTop="1" thickBot="1" x14ac:dyDescent="0.4">
      <c r="A37" s="792"/>
      <c r="B37" s="793"/>
      <c r="C37" s="793"/>
      <c r="D37" s="793"/>
      <c r="E37" s="793"/>
      <c r="F37" s="793"/>
      <c r="G37" s="794"/>
      <c r="H37" s="211" t="s">
        <v>101</v>
      </c>
      <c r="I37" s="638" t="s">
        <v>100</v>
      </c>
      <c r="J37" s="639"/>
      <c r="K37" s="639"/>
      <c r="L37" s="640"/>
      <c r="M37" s="385">
        <f>SUMIFS(M6:M15,G6:G15,"ALTRO",H6:H15,"NON")+          SUMIFS(M6:M15,G6:G15,"cs",H6:H15,"NON")                 +SUMIFS(M6:M15,G6:G15,"Aa",H6:H15,"NON")</f>
        <v>0</v>
      </c>
      <c r="N37" s="85">
        <f t="shared" si="50"/>
        <v>0</v>
      </c>
      <c r="O37" s="86">
        <f t="shared" si="51"/>
        <v>0</v>
      </c>
      <c r="P37" s="87">
        <f t="shared" si="52"/>
        <v>0</v>
      </c>
      <c r="Q37" s="6">
        <f t="shared" si="53"/>
        <v>0</v>
      </c>
      <c r="R37" s="6">
        <f t="shared" si="54"/>
        <v>0</v>
      </c>
      <c r="S37" s="6">
        <f t="shared" si="55"/>
        <v>0</v>
      </c>
      <c r="T37" s="6">
        <f t="shared" si="56"/>
        <v>0</v>
      </c>
      <c r="U37" s="6">
        <f t="shared" si="57"/>
        <v>0</v>
      </c>
      <c r="V37" s="6">
        <f t="shared" si="58"/>
        <v>0</v>
      </c>
      <c r="W37" s="6">
        <f t="shared" si="59"/>
        <v>0</v>
      </c>
      <c r="X37" s="6">
        <f t="shared" si="60"/>
        <v>0</v>
      </c>
      <c r="AB37" s="97"/>
      <c r="AC37" s="386">
        <f>ROUND(IF(IF(O37&gt;12,0.6,O37*0.05)+IF(P37&gt;15,0.05,0)+IF(N37&gt;0,0.6,0)&gt;12,0.6,IF(O37&gt;12,0.6,O37*0.05)+IF(P37&gt;15,0.05,0)+IF(N37&gt;0,0.6,0)),3)</f>
        <v>0</v>
      </c>
      <c r="AD37" s="97"/>
      <c r="AE37" s="97"/>
      <c r="AF37" s="97"/>
      <c r="AG37" s="97"/>
      <c r="AH37" s="97"/>
      <c r="AI37" s="97"/>
      <c r="AJ37" s="97"/>
      <c r="AK37" s="97"/>
      <c r="AL37" s="97"/>
      <c r="AM37" s="97"/>
      <c r="AN37" s="97"/>
      <c r="AO37" s="97"/>
      <c r="AP37" s="97"/>
      <c r="AQ37" s="97"/>
      <c r="AR37" s="97"/>
      <c r="AS37" s="97"/>
      <c r="AT37" s="97"/>
    </row>
    <row r="38" spans="1:46" ht="23.65" customHeight="1" thickTop="1" thickBot="1" x14ac:dyDescent="0.4">
      <c r="A38" s="782" t="s">
        <v>109</v>
      </c>
      <c r="B38" s="783"/>
      <c r="C38" s="783"/>
      <c r="D38" s="783"/>
      <c r="E38" s="783"/>
      <c r="F38" s="634" t="str">
        <f>IF(+Anno_1=0,"",+Anno_1)</f>
        <v/>
      </c>
      <c r="G38" s="635"/>
      <c r="H38" s="211" t="s">
        <v>101</v>
      </c>
      <c r="I38" s="638" t="s">
        <v>154</v>
      </c>
      <c r="J38" s="639"/>
      <c r="K38" s="639"/>
      <c r="L38" s="640"/>
      <c r="M38" s="385">
        <f>SUMIFS(M6:M15,G6:G15,"ALTRO",H6:H15,"ENTE")</f>
        <v>0</v>
      </c>
      <c r="N38" s="91">
        <f t="shared" si="50"/>
        <v>0</v>
      </c>
      <c r="O38" s="92">
        <f t="shared" si="51"/>
        <v>0</v>
      </c>
      <c r="P38" s="93">
        <f t="shared" si="52"/>
        <v>0</v>
      </c>
      <c r="Q38" s="6">
        <f t="shared" si="53"/>
        <v>0</v>
      </c>
      <c r="R38" s="6">
        <f t="shared" si="54"/>
        <v>0</v>
      </c>
      <c r="S38" s="6">
        <f t="shared" si="55"/>
        <v>0</v>
      </c>
      <c r="T38" s="6">
        <f t="shared" si="56"/>
        <v>0</v>
      </c>
      <c r="U38" s="6">
        <f t="shared" si="57"/>
        <v>0</v>
      </c>
      <c r="V38" s="6">
        <f t="shared" si="58"/>
        <v>0</v>
      </c>
      <c r="W38" s="6">
        <f t="shared" si="59"/>
        <v>0</v>
      </c>
      <c r="X38" s="6">
        <f t="shared" si="60"/>
        <v>0</v>
      </c>
      <c r="AB38" s="97"/>
      <c r="AC38" s="386">
        <f>ROUND(IF(IF(O38&gt;12,0.6,O38*0.05)+IF(P38&gt;15,0.05,0)+IF(N38&gt;0,0.6,0)&gt;12,0.6,IF(O38&gt;12,0.6,O38*0.05)+IF(P38&gt;15,0.05,0)+IF(N38&gt;0,0.6,0)),3)</f>
        <v>0</v>
      </c>
      <c r="AD38" s="97"/>
      <c r="AE38" s="97"/>
      <c r="AF38" s="97"/>
      <c r="AG38" s="97"/>
      <c r="AH38" s="97"/>
      <c r="AI38" s="97"/>
      <c r="AJ38" s="97"/>
      <c r="AK38" s="97"/>
      <c r="AL38" s="97"/>
      <c r="AM38" s="97"/>
      <c r="AN38" s="97"/>
      <c r="AO38" s="97"/>
      <c r="AP38" s="97"/>
      <c r="AQ38" s="97"/>
      <c r="AR38" s="97"/>
      <c r="AS38" s="97"/>
      <c r="AT38" s="97"/>
    </row>
    <row r="39" spans="1:46" ht="23.65" customHeight="1" thickTop="1" thickBot="1" x14ac:dyDescent="0.4">
      <c r="A39" s="784"/>
      <c r="B39" s="785"/>
      <c r="C39" s="785"/>
      <c r="D39" s="785"/>
      <c r="E39" s="785"/>
      <c r="F39" s="636"/>
      <c r="G39" s="637"/>
      <c r="H39" s="656" t="s">
        <v>110</v>
      </c>
      <c r="I39" s="657"/>
      <c r="J39" s="657"/>
      <c r="K39" s="657"/>
      <c r="L39" s="658"/>
      <c r="M39" s="390">
        <f>SUM(M34:M38)</f>
        <v>0</v>
      </c>
      <c r="N39" s="148">
        <f t="shared" si="50"/>
        <v>0</v>
      </c>
      <c r="O39" s="146">
        <f t="shared" si="51"/>
        <v>0</v>
      </c>
      <c r="P39" s="147">
        <f t="shared" si="52"/>
        <v>0</v>
      </c>
      <c r="Q39" s="6">
        <f t="shared" si="53"/>
        <v>0</v>
      </c>
      <c r="R39" s="6">
        <f>M39/365</f>
        <v>0</v>
      </c>
      <c r="S39" s="6">
        <f t="shared" si="55"/>
        <v>0</v>
      </c>
      <c r="T39" s="6">
        <f t="shared" si="56"/>
        <v>0</v>
      </c>
      <c r="U39" s="6">
        <f>M39-T39</f>
        <v>0</v>
      </c>
      <c r="V39" s="6">
        <f t="shared" si="58"/>
        <v>0</v>
      </c>
      <c r="W39" s="6">
        <f t="shared" si="59"/>
        <v>0</v>
      </c>
      <c r="X39" s="6">
        <f t="shared" si="60"/>
        <v>0</v>
      </c>
      <c r="AB39" s="97"/>
      <c r="AC39" s="388">
        <f>IF(SUM(AC34:AC38)&gt;6,6,SUM(AC34:AC38))</f>
        <v>0</v>
      </c>
      <c r="AD39" s="97"/>
      <c r="AE39" s="97"/>
      <c r="AF39" s="97"/>
      <c r="AG39" s="97"/>
      <c r="AH39" s="97"/>
      <c r="AI39" s="97"/>
      <c r="AJ39" s="97"/>
      <c r="AK39" s="97"/>
      <c r="AL39" s="97"/>
      <c r="AM39" s="97"/>
      <c r="AN39" s="97"/>
      <c r="AO39" s="97"/>
      <c r="AP39" s="97"/>
      <c r="AQ39" s="97"/>
      <c r="AR39" s="97"/>
      <c r="AS39" s="97"/>
      <c r="AT39" s="97"/>
    </row>
    <row r="40" spans="1:46" ht="23.25" x14ac:dyDescent="0.2">
      <c r="A40" s="97"/>
      <c r="B40" s="97"/>
      <c r="C40" s="97"/>
      <c r="D40" s="97"/>
      <c r="E40" s="97"/>
      <c r="F40" s="97"/>
      <c r="G40" s="97"/>
      <c r="H40" s="105"/>
      <c r="I40" s="106"/>
      <c r="J40" s="101"/>
      <c r="K40" s="101"/>
      <c r="L40" s="101"/>
      <c r="M40" s="102"/>
      <c r="N40" s="111"/>
      <c r="O40" s="111"/>
      <c r="P40" s="111"/>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row>
    <row r="41" spans="1:46" ht="23.25" x14ac:dyDescent="0.2">
      <c r="A41" s="97"/>
      <c r="B41" s="97"/>
      <c r="C41" s="97"/>
      <c r="D41" s="97"/>
      <c r="E41" s="97"/>
      <c r="F41" s="97"/>
      <c r="G41" s="97"/>
      <c r="H41" s="105"/>
      <c r="I41" s="106"/>
      <c r="J41" s="101"/>
      <c r="K41" s="101"/>
      <c r="L41" s="101"/>
      <c r="M41" s="102"/>
      <c r="N41" s="111"/>
      <c r="O41" s="111"/>
      <c r="P41" s="111"/>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row>
    <row r="42" spans="1:46" x14ac:dyDescent="0.2">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row>
    <row r="43" spans="1:46" x14ac:dyDescent="0.2">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row>
    <row r="44" spans="1:46"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row>
    <row r="45" spans="1:46"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row>
    <row r="46" spans="1:46"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row>
    <row r="47" spans="1:46"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row>
    <row r="48" spans="1:46"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row>
    <row r="49" spans="1:46"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row>
    <row r="50" spans="1:46" x14ac:dyDescent="0.2">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row>
    <row r="51" spans="1:46" x14ac:dyDescent="0.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row>
    <row r="52" spans="1:46" x14ac:dyDescent="0.2">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row>
    <row r="53" spans="1:46" x14ac:dyDescent="0.2">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row>
    <row r="54" spans="1:46"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row>
    <row r="55" spans="1:46" x14ac:dyDescent="0.2">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row>
    <row r="56" spans="1:46"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row>
    <row r="57" spans="1:46" x14ac:dyDescent="0.2">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row>
    <row r="58" spans="1:46" x14ac:dyDescent="0.2">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row>
    <row r="59" spans="1:46" x14ac:dyDescent="0.2">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row>
    <row r="60" spans="1:46" x14ac:dyDescent="0.2">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row>
    <row r="61" spans="1:46" x14ac:dyDescent="0.2">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row>
    <row r="62" spans="1:46" x14ac:dyDescent="0.2">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row>
    <row r="63" spans="1:46" x14ac:dyDescent="0.2">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row>
    <row r="64" spans="1:46" x14ac:dyDescent="0.2">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row>
    <row r="65" spans="1:46" x14ac:dyDescent="0.2">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row>
    <row r="66" spans="1:46" x14ac:dyDescent="0.2">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row>
    <row r="67" spans="1:46" x14ac:dyDescent="0.2">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row>
    <row r="68" spans="1:46" x14ac:dyDescent="0.2">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row>
    <row r="69" spans="1:46" x14ac:dyDescent="0.2">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row>
    <row r="70" spans="1:46" x14ac:dyDescent="0.2">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row>
    <row r="71" spans="1:46" x14ac:dyDescent="0.2">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row>
    <row r="72" spans="1:46" x14ac:dyDescent="0.2">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row>
    <row r="73" spans="1:46" x14ac:dyDescent="0.2">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row>
    <row r="74" spans="1:46" x14ac:dyDescent="0.2">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row>
    <row r="75" spans="1:46" x14ac:dyDescent="0.2">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row>
    <row r="76" spans="1:46" x14ac:dyDescent="0.2">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row>
    <row r="77" spans="1:46" x14ac:dyDescent="0.2">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row>
    <row r="78" spans="1:46" x14ac:dyDescent="0.2">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row>
    <row r="79" spans="1:46" x14ac:dyDescent="0.2">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row>
    <row r="80" spans="1:46" x14ac:dyDescent="0.2">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row>
    <row r="81" spans="1:46" x14ac:dyDescent="0.2">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row>
    <row r="82" spans="1:46" x14ac:dyDescent="0.2">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row>
    <row r="83" spans="1:46" x14ac:dyDescent="0.2">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row>
    <row r="84" spans="1:46" x14ac:dyDescent="0.2">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row>
    <row r="85" spans="1:46" x14ac:dyDescent="0.2">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row>
    <row r="86" spans="1:46" x14ac:dyDescent="0.2">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row>
    <row r="87" spans="1:46" x14ac:dyDescent="0.2">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row>
    <row r="88" spans="1:46" x14ac:dyDescent="0.2">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row>
    <row r="89" spans="1:46" x14ac:dyDescent="0.2">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row>
    <row r="90" spans="1:46" x14ac:dyDescent="0.2">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row>
    <row r="91" spans="1:46" x14ac:dyDescent="0.2">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row>
    <row r="92" spans="1:46" x14ac:dyDescent="0.2">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row>
    <row r="93" spans="1:46" x14ac:dyDescent="0.2">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row>
    <row r="94" spans="1:46" x14ac:dyDescent="0.2">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row>
    <row r="95" spans="1:46" x14ac:dyDescent="0.2">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row>
    <row r="96" spans="1:46" x14ac:dyDescent="0.2">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row>
    <row r="97" spans="1:46" x14ac:dyDescent="0.2">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row>
    <row r="98" spans="1:46" x14ac:dyDescent="0.2">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row>
    <row r="99" spans="1:46" x14ac:dyDescent="0.2">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row>
    <row r="100" spans="1:46" x14ac:dyDescent="0.2">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row>
    <row r="101" spans="1:46" x14ac:dyDescent="0.2">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row>
    <row r="102" spans="1:46" x14ac:dyDescent="0.2">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row>
  </sheetData>
  <sheetProtection algorithmName="SHA-512" hashValue="M0s56vTje/rseDp9fbf/rngLZABB+j7tK32v4SeMY4MQJ4CG4QGz2g3jI5uESiOiw82VoSe5dJ9AQLt9SR/Glw==" saltValue="YYt+f6kkrtSnvJlSi3o22w==" spinCount="100000" sheet="1" objects="1" scenarios="1"/>
  <mergeCells count="70">
    <mergeCell ref="AF2:AG2"/>
    <mergeCell ref="AI4:AN4"/>
    <mergeCell ref="AI6:AN6"/>
    <mergeCell ref="AI10:AN10"/>
    <mergeCell ref="AI11:AN11"/>
    <mergeCell ref="AE4:AG6"/>
    <mergeCell ref="AI1:AN2"/>
    <mergeCell ref="AI12:AN13"/>
    <mergeCell ref="A38:E39"/>
    <mergeCell ref="F38:G39"/>
    <mergeCell ref="AE8:AG8"/>
    <mergeCell ref="AE7:AG7"/>
    <mergeCell ref="I38:L38"/>
    <mergeCell ref="H39:L39"/>
    <mergeCell ref="A34:G34"/>
    <mergeCell ref="I34:L34"/>
    <mergeCell ref="A35:G37"/>
    <mergeCell ref="I35:L35"/>
    <mergeCell ref="I36:L36"/>
    <mergeCell ref="I37:L37"/>
    <mergeCell ref="A27:G29"/>
    <mergeCell ref="I27:L27"/>
    <mergeCell ref="I28:L28"/>
    <mergeCell ref="I29:L29"/>
    <mergeCell ref="I30:L30"/>
    <mergeCell ref="H31:L31"/>
    <mergeCell ref="A30:E31"/>
    <mergeCell ref="F30:G31"/>
    <mergeCell ref="I22:L22"/>
    <mergeCell ref="H23:L23"/>
    <mergeCell ref="A26:G26"/>
    <mergeCell ref="I26:L26"/>
    <mergeCell ref="A22:E23"/>
    <mergeCell ref="F22:G23"/>
    <mergeCell ref="A18:G18"/>
    <mergeCell ref="I18:L18"/>
    <mergeCell ref="A19:G21"/>
    <mergeCell ref="I19:L19"/>
    <mergeCell ref="I20:L20"/>
    <mergeCell ref="I21:L21"/>
    <mergeCell ref="A6:A15"/>
    <mergeCell ref="H6:L6"/>
    <mergeCell ref="AC6:AC15"/>
    <mergeCell ref="H7:L7"/>
    <mergeCell ref="H8:L8"/>
    <mergeCell ref="H9:L9"/>
    <mergeCell ref="H10:L10"/>
    <mergeCell ref="AD10:AD13"/>
    <mergeCell ref="AE10:AG15"/>
    <mergeCell ref="H11:L11"/>
    <mergeCell ref="H12:L12"/>
    <mergeCell ref="H13:L13"/>
    <mergeCell ref="H14:L14"/>
    <mergeCell ref="H15:L15"/>
    <mergeCell ref="F1:J2"/>
    <mergeCell ref="K1:AC2"/>
    <mergeCell ref="A1:B2"/>
    <mergeCell ref="C1:C2"/>
    <mergeCell ref="A4:A5"/>
    <mergeCell ref="B4:B5"/>
    <mergeCell ref="C4:C5"/>
    <mergeCell ref="D4:D5"/>
    <mergeCell ref="E4:E5"/>
    <mergeCell ref="F4:F5"/>
    <mergeCell ref="M4:M5"/>
    <mergeCell ref="N4:P4"/>
    <mergeCell ref="AC4:AC5"/>
    <mergeCell ref="H3:L3"/>
    <mergeCell ref="G4:G5"/>
    <mergeCell ref="H4:L5"/>
  </mergeCells>
  <pageMargins left="0.7" right="0.7" top="0.75" bottom="0.75" header="0.3" footer="0.3"/>
  <pageSetup paperSize="9" scale="6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1">
    <pageSetUpPr fitToPage="1"/>
  </sheetPr>
  <dimension ref="A1:AT102"/>
  <sheetViews>
    <sheetView showGridLines="0" topLeftCell="A13" zoomScale="75" zoomScaleNormal="75" workbookViewId="0">
      <selection activeCell="M34" sqref="M34:AC39"/>
    </sheetView>
  </sheetViews>
  <sheetFormatPr defaultRowHeight="12.75" x14ac:dyDescent="0.2"/>
  <cols>
    <col min="1" max="1" width="7" customWidth="1"/>
    <col min="2" max="2" width="3.83203125" customWidth="1"/>
    <col min="3" max="3" width="28.6640625" customWidth="1"/>
    <col min="4" max="5" width="18.83203125" customWidth="1"/>
    <col min="6" max="6" width="15.6640625" customWidth="1"/>
    <col min="7" max="7" width="12.6640625" customWidth="1"/>
    <col min="8" max="8" width="5.6640625" customWidth="1"/>
    <col min="9" max="12" width="1.83203125" customWidth="1"/>
    <col min="13" max="13" width="9.6640625" customWidth="1"/>
    <col min="14" max="16" width="6.1640625" customWidth="1"/>
    <col min="17" max="26" width="0" hidden="1" customWidth="1"/>
    <col min="27" max="27" width="0.1640625" customWidth="1"/>
    <col min="28" max="28" width="2" customWidth="1"/>
    <col min="29" max="29" width="12.6640625" customWidth="1"/>
    <col min="30" max="30" width="2.6640625" customWidth="1"/>
    <col min="31" max="31" width="20.33203125" customWidth="1"/>
    <col min="32" max="32" width="1.6640625" customWidth="1"/>
    <col min="33" max="33" width="6.6640625" customWidth="1"/>
    <col min="34" max="34" width="2.6640625" customWidth="1"/>
    <col min="39" max="39" width="2.6640625" customWidth="1"/>
  </cols>
  <sheetData>
    <row r="1" spans="1:46" ht="25.15" customHeight="1" thickBot="1" x14ac:dyDescent="0.25">
      <c r="A1" s="691" t="s">
        <v>108</v>
      </c>
      <c r="B1" s="692"/>
      <c r="C1" s="695"/>
      <c r="D1" s="149" t="s">
        <v>84</v>
      </c>
      <c r="E1" s="150" t="s">
        <v>5</v>
      </c>
      <c r="F1" s="676" t="s">
        <v>142</v>
      </c>
      <c r="G1" s="677"/>
      <c r="H1" s="677"/>
      <c r="I1" s="677"/>
      <c r="J1" s="677"/>
      <c r="K1" s="670" t="str">
        <f>IF(+'SCHEDE '!B2=0,"Inserire il nome nel file SCHEDE",+'SCHEDE '!B2)</f>
        <v/>
      </c>
      <c r="L1" s="671"/>
      <c r="M1" s="671"/>
      <c r="N1" s="671"/>
      <c r="O1" s="671"/>
      <c r="P1" s="671"/>
      <c r="Q1" s="671"/>
      <c r="R1" s="671"/>
      <c r="S1" s="671"/>
      <c r="T1" s="671"/>
      <c r="U1" s="671"/>
      <c r="V1" s="671"/>
      <c r="W1" s="671"/>
      <c r="X1" s="671"/>
      <c r="Y1" s="671"/>
      <c r="Z1" s="671"/>
      <c r="AA1" s="671"/>
      <c r="AB1" s="671"/>
      <c r="AC1" s="672"/>
      <c r="AD1" s="97"/>
      <c r="AE1" s="97"/>
      <c r="AF1" s="97"/>
      <c r="AG1" s="97"/>
      <c r="AH1" s="97"/>
      <c r="AI1" s="617" t="s">
        <v>228</v>
      </c>
      <c r="AJ1" s="618"/>
      <c r="AK1" s="618"/>
      <c r="AL1" s="618"/>
      <c r="AM1" s="618"/>
      <c r="AN1" s="619"/>
      <c r="AO1" s="97"/>
      <c r="AP1" s="97"/>
      <c r="AQ1" s="97"/>
      <c r="AR1" s="97"/>
      <c r="AS1" s="97"/>
      <c r="AT1" s="97"/>
    </row>
    <row r="2" spans="1:46" ht="25.15" customHeight="1" thickBot="1" x14ac:dyDescent="0.25">
      <c r="A2" s="693"/>
      <c r="B2" s="694"/>
      <c r="C2" s="696"/>
      <c r="D2" s="136"/>
      <c r="E2" s="137"/>
      <c r="F2" s="678"/>
      <c r="G2" s="679"/>
      <c r="H2" s="679"/>
      <c r="I2" s="679"/>
      <c r="J2" s="679"/>
      <c r="K2" s="673"/>
      <c r="L2" s="674"/>
      <c r="M2" s="674"/>
      <c r="N2" s="674"/>
      <c r="O2" s="674"/>
      <c r="P2" s="674"/>
      <c r="Q2" s="674"/>
      <c r="R2" s="674"/>
      <c r="S2" s="674"/>
      <c r="T2" s="674"/>
      <c r="U2" s="674"/>
      <c r="V2" s="674"/>
      <c r="W2" s="674"/>
      <c r="X2" s="674"/>
      <c r="Y2" s="674"/>
      <c r="Z2" s="674"/>
      <c r="AA2" s="674"/>
      <c r="AB2" s="674"/>
      <c r="AC2" s="675"/>
      <c r="AD2" s="97"/>
      <c r="AE2" s="117" t="s">
        <v>7</v>
      </c>
      <c r="AF2" s="721" t="str">
        <f>+Start!X4</f>
        <v>21.3</v>
      </c>
      <c r="AG2" s="722"/>
      <c r="AH2" s="97"/>
      <c r="AI2" s="620"/>
      <c r="AJ2" s="621"/>
      <c r="AK2" s="621"/>
      <c r="AL2" s="621"/>
      <c r="AM2" s="621"/>
      <c r="AN2" s="622"/>
      <c r="AO2" s="97"/>
      <c r="AP2" s="97"/>
      <c r="AQ2" s="97"/>
      <c r="AR2" s="97"/>
      <c r="AS2" s="97"/>
      <c r="AT2" s="97"/>
    </row>
    <row r="3" spans="1:46" ht="25.15" customHeight="1" thickBot="1" x14ac:dyDescent="0.25">
      <c r="A3" s="112"/>
      <c r="B3" s="112"/>
      <c r="C3" s="112"/>
      <c r="D3" s="112"/>
      <c r="E3" s="112"/>
      <c r="F3" s="135"/>
      <c r="G3" s="134" t="s">
        <v>134</v>
      </c>
      <c r="H3" s="698" t="s">
        <v>143</v>
      </c>
      <c r="I3" s="699"/>
      <c r="J3" s="699"/>
      <c r="K3" s="699"/>
      <c r="L3" s="700"/>
      <c r="M3" s="112"/>
      <c r="N3" s="112"/>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row>
    <row r="4" spans="1:46" ht="30" customHeight="1" thickTop="1" x14ac:dyDescent="0.2">
      <c r="A4" s="762" t="s">
        <v>108</v>
      </c>
      <c r="B4" s="746" t="s">
        <v>89</v>
      </c>
      <c r="C4" s="703" t="s">
        <v>83</v>
      </c>
      <c r="D4" s="701" t="s">
        <v>84</v>
      </c>
      <c r="E4" s="701" t="s">
        <v>5</v>
      </c>
      <c r="F4" s="748" t="s">
        <v>107</v>
      </c>
      <c r="G4" s="689" t="s">
        <v>151</v>
      </c>
      <c r="H4" s="680" t="s">
        <v>149</v>
      </c>
      <c r="I4" s="681"/>
      <c r="J4" s="681"/>
      <c r="K4" s="681"/>
      <c r="L4" s="682"/>
      <c r="M4" s="716" t="s">
        <v>6</v>
      </c>
      <c r="N4" s="718" t="s">
        <v>88</v>
      </c>
      <c r="O4" s="719"/>
      <c r="P4" s="720"/>
      <c r="Q4" s="72" t="s">
        <v>90</v>
      </c>
      <c r="R4" s="72" t="s">
        <v>91</v>
      </c>
      <c r="S4" s="72" t="s">
        <v>92</v>
      </c>
      <c r="T4" s="72" t="s">
        <v>93</v>
      </c>
      <c r="U4" s="72" t="s">
        <v>94</v>
      </c>
      <c r="V4" s="72" t="s">
        <v>95</v>
      </c>
      <c r="W4" s="72" t="s">
        <v>96</v>
      </c>
      <c r="X4" s="72" t="s">
        <v>97</v>
      </c>
      <c r="Y4" s="72" t="s">
        <v>98</v>
      </c>
      <c r="AA4" s="69"/>
      <c r="AB4" s="97"/>
      <c r="AC4" s="764" t="s">
        <v>135</v>
      </c>
      <c r="AD4" s="98"/>
      <c r="AE4" s="731" t="s">
        <v>111</v>
      </c>
      <c r="AF4" s="732"/>
      <c r="AG4" s="733"/>
      <c r="AH4" s="97"/>
      <c r="AI4" s="623" t="s">
        <v>144</v>
      </c>
      <c r="AJ4" s="623"/>
      <c r="AK4" s="623"/>
      <c r="AL4" s="623"/>
      <c r="AM4" s="623"/>
      <c r="AN4" s="623"/>
      <c r="AO4" s="97"/>
      <c r="AP4" s="97"/>
      <c r="AQ4" s="97"/>
      <c r="AR4" s="97"/>
      <c r="AS4" s="97"/>
      <c r="AT4" s="97"/>
    </row>
    <row r="5" spans="1:46" ht="30" customHeight="1" thickBot="1" x14ac:dyDescent="0.25">
      <c r="A5" s="763"/>
      <c r="B5" s="747"/>
      <c r="C5" s="704"/>
      <c r="D5" s="702"/>
      <c r="E5" s="702"/>
      <c r="F5" s="749"/>
      <c r="G5" s="690"/>
      <c r="H5" s="683"/>
      <c r="I5" s="684"/>
      <c r="J5" s="684"/>
      <c r="K5" s="684"/>
      <c r="L5" s="685"/>
      <c r="M5" s="717"/>
      <c r="N5" s="68" t="s">
        <v>85</v>
      </c>
      <c r="O5" s="4" t="s">
        <v>86</v>
      </c>
      <c r="P5" s="5" t="s">
        <v>87</v>
      </c>
      <c r="Q5" s="72" t="s">
        <v>99</v>
      </c>
      <c r="R5" s="73"/>
      <c r="S5" s="73"/>
      <c r="T5" s="73"/>
      <c r="U5" s="73"/>
      <c r="V5" s="73"/>
      <c r="W5" s="73"/>
      <c r="X5" s="73"/>
      <c r="Y5" s="73"/>
      <c r="AA5" s="69"/>
      <c r="AB5" s="97"/>
      <c r="AC5" s="765"/>
      <c r="AD5" s="98"/>
      <c r="AE5" s="734"/>
      <c r="AF5" s="735"/>
      <c r="AG5" s="736"/>
      <c r="AH5" s="97"/>
      <c r="AI5" s="215" t="s">
        <v>145</v>
      </c>
      <c r="AJ5" s="215"/>
      <c r="AK5" s="215"/>
      <c r="AL5" s="215"/>
      <c r="AM5" s="290"/>
      <c r="AN5" s="297"/>
      <c r="AO5" s="97"/>
      <c r="AP5" s="97"/>
      <c r="AQ5" s="97"/>
      <c r="AR5" s="97"/>
      <c r="AS5" s="97"/>
      <c r="AT5" s="97"/>
    </row>
    <row r="6" spans="1:46" ht="25.15" customHeight="1" thickTop="1" thickBot="1" x14ac:dyDescent="0.4">
      <c r="A6" s="705" t="str">
        <f>IF(+Anno_1=0,"",+Anno_1)</f>
        <v/>
      </c>
      <c r="B6" s="70">
        <v>1</v>
      </c>
      <c r="C6" s="113"/>
      <c r="D6" s="141"/>
      <c r="E6" s="142"/>
      <c r="F6" s="377" t="str">
        <f t="shared" ref="F6:F15" si="0">IF(OR(D6=0,E6=0,+Anno_1=0),"",IF(OR(E6&gt;data_2,D6&lt;data_1),"DATA ERRATA","ok"))</f>
        <v/>
      </c>
      <c r="G6" s="139"/>
      <c r="H6" s="686"/>
      <c r="I6" s="687"/>
      <c r="J6" s="687"/>
      <c r="K6" s="687"/>
      <c r="L6" s="688"/>
      <c r="M6" s="378">
        <f>IF(G6=0,0,      IF(H6=0,0,IF(AND(G6&lt;&gt;"AA",G6&lt;&gt;"AT",G6&lt;&gt;"CS",G6&lt;&gt;"ALTRO"),"ERRORE",IF(AND(H6&lt;&gt;"NON",H6&lt;&gt;"SS",H6&lt;&gt;"ENTE"),"ERRORE",ROUND(E6-D6+1,0)))))</f>
        <v>0</v>
      </c>
      <c r="N6" s="85">
        <f t="shared" ref="N6:N9" si="1">FLOOR(R6,1)</f>
        <v>0</v>
      </c>
      <c r="O6" s="379">
        <f>FLOOR(V6,1)</f>
        <v>0</v>
      </c>
      <c r="P6" s="87">
        <f t="shared" ref="P6:P9" si="2">U6-X6</f>
        <v>0</v>
      </c>
      <c r="Q6" s="71">
        <f t="shared" ref="Q6:Q9" si="3">T6+X6+Y6</f>
        <v>0</v>
      </c>
      <c r="R6" s="6">
        <f t="shared" ref="R6:R9" si="4">M6/365</f>
        <v>0</v>
      </c>
      <c r="S6" s="6">
        <f t="shared" ref="S6:S16" si="5">FLOOR(R6,1)</f>
        <v>0</v>
      </c>
      <c r="T6" s="6">
        <f t="shared" ref="T6:T16" si="6">S6*365</f>
        <v>0</v>
      </c>
      <c r="U6" s="6">
        <f t="shared" ref="U6:U9" si="7">M6-T6</f>
        <v>0</v>
      </c>
      <c r="V6" s="6">
        <f t="shared" ref="V6:V16" si="8">U6/30</f>
        <v>0</v>
      </c>
      <c r="W6" s="6">
        <f t="shared" ref="W6:W16" si="9">FLOOR(V6,1)</f>
        <v>0</v>
      </c>
      <c r="X6" s="6">
        <f t="shared" ref="X6:X16" si="10">W6*30</f>
        <v>0</v>
      </c>
      <c r="Y6" s="6">
        <f t="shared" ref="Y6:Y9" si="11">U6-X6</f>
        <v>0</v>
      </c>
      <c r="AA6" s="69"/>
      <c r="AB6" s="97"/>
      <c r="AC6" s="705" t="str">
        <f>IF(+Anno_1=0,"",+Anno_1)</f>
        <v/>
      </c>
      <c r="AD6" s="99"/>
      <c r="AE6" s="734"/>
      <c r="AF6" s="735"/>
      <c r="AG6" s="736"/>
      <c r="AH6" s="97"/>
      <c r="AI6" s="623" t="s">
        <v>146</v>
      </c>
      <c r="AJ6" s="623"/>
      <c r="AK6" s="623"/>
      <c r="AL6" s="623"/>
      <c r="AM6" s="623"/>
      <c r="AN6" s="623"/>
      <c r="AO6" s="97"/>
      <c r="AP6" s="97"/>
      <c r="AQ6" s="97"/>
      <c r="AR6" s="97"/>
      <c r="AS6" s="97"/>
      <c r="AT6" s="97"/>
    </row>
    <row r="7" spans="1:46" ht="25.15" customHeight="1" thickBot="1" x14ac:dyDescent="0.4">
      <c r="A7" s="706"/>
      <c r="B7" s="70">
        <v>2</v>
      </c>
      <c r="C7" s="113"/>
      <c r="D7" s="141"/>
      <c r="E7" s="142"/>
      <c r="F7" s="377" t="str">
        <f t="shared" si="0"/>
        <v/>
      </c>
      <c r="G7" s="139"/>
      <c r="H7" s="686"/>
      <c r="I7" s="687"/>
      <c r="J7" s="687"/>
      <c r="K7" s="687"/>
      <c r="L7" s="688"/>
      <c r="M7" s="391">
        <f>IF(G7=0,0,      IF(H7=0,0,IF(AND(G7&lt;&gt;"AA",G7&lt;&gt;"AT",G7&lt;&gt;"CS",G7&lt;&gt;"ALTRO"),"ERRORE",IF(AND(H7&lt;&gt;"NON",H7&lt;&gt;"SS",H7&lt;&gt;"ENTE"),"ERRORE",ROUND(E7-D7+1,0)))))</f>
        <v>0</v>
      </c>
      <c r="N7" s="85">
        <f t="shared" si="1"/>
        <v>0</v>
      </c>
      <c r="O7" s="86">
        <f t="shared" ref="O7:O9" si="12">FLOOR(V7,1)</f>
        <v>0</v>
      </c>
      <c r="P7" s="87">
        <f t="shared" si="2"/>
        <v>0</v>
      </c>
      <c r="Q7" s="71">
        <f t="shared" si="3"/>
        <v>0</v>
      </c>
      <c r="R7" s="6">
        <f t="shared" si="4"/>
        <v>0</v>
      </c>
      <c r="S7" s="6">
        <f t="shared" si="5"/>
        <v>0</v>
      </c>
      <c r="T7" s="6">
        <f t="shared" si="6"/>
        <v>0</v>
      </c>
      <c r="U7" s="6">
        <f t="shared" si="7"/>
        <v>0</v>
      </c>
      <c r="V7" s="6">
        <f t="shared" si="8"/>
        <v>0</v>
      </c>
      <c r="W7" s="6">
        <f t="shared" si="9"/>
        <v>0</v>
      </c>
      <c r="X7" s="6">
        <f t="shared" si="10"/>
        <v>0</v>
      </c>
      <c r="Y7" s="6">
        <f t="shared" si="11"/>
        <v>0</v>
      </c>
      <c r="AA7" s="69"/>
      <c r="AB7" s="97"/>
      <c r="AC7" s="706"/>
      <c r="AD7" s="100"/>
      <c r="AE7" s="711" t="s">
        <v>155</v>
      </c>
      <c r="AF7" s="712"/>
      <c r="AG7" s="713"/>
      <c r="AH7" s="97"/>
      <c r="AI7" s="215" t="s">
        <v>147</v>
      </c>
      <c r="AJ7" s="215"/>
      <c r="AK7" s="215"/>
      <c r="AL7" s="290"/>
      <c r="AM7" s="291"/>
      <c r="AN7" s="297"/>
      <c r="AO7" s="97"/>
      <c r="AP7" s="97"/>
      <c r="AQ7" s="97"/>
      <c r="AR7" s="97"/>
      <c r="AS7" s="97"/>
      <c r="AT7" s="97"/>
    </row>
    <row r="8" spans="1:46" ht="25.15" customHeight="1" thickBot="1" x14ac:dyDescent="0.4">
      <c r="A8" s="706"/>
      <c r="B8" s="70">
        <v>3</v>
      </c>
      <c r="C8" s="113"/>
      <c r="D8" s="141"/>
      <c r="E8" s="142"/>
      <c r="F8" s="377" t="str">
        <f t="shared" si="0"/>
        <v/>
      </c>
      <c r="G8" s="139"/>
      <c r="H8" s="686"/>
      <c r="I8" s="687"/>
      <c r="J8" s="687"/>
      <c r="K8" s="687"/>
      <c r="L8" s="688"/>
      <c r="M8" s="391">
        <f t="shared" ref="M8:M15" si="13">IF(G8=0,0,      IF(H8=0,0,IF(AND(G8&lt;&gt;"AA",G8&lt;&gt;"AT",G8&lt;&gt;"CS",G8&lt;&gt;"ALTRO"),"ERRORE",IF(AND(H8&lt;&gt;"NON",H8&lt;&gt;"SS",H8&lt;&gt;"ENTE"),"ERRORE",ROUND(E8-D8+1,0)))))</f>
        <v>0</v>
      </c>
      <c r="N8" s="85">
        <f t="shared" si="1"/>
        <v>0</v>
      </c>
      <c r="O8" s="86">
        <f t="shared" si="12"/>
        <v>0</v>
      </c>
      <c r="P8" s="87">
        <f t="shared" si="2"/>
        <v>0</v>
      </c>
      <c r="Q8" s="71">
        <f t="shared" si="3"/>
        <v>0</v>
      </c>
      <c r="R8" s="6">
        <f t="shared" si="4"/>
        <v>0</v>
      </c>
      <c r="S8" s="6">
        <f t="shared" si="5"/>
        <v>0</v>
      </c>
      <c r="T8" s="6">
        <f t="shared" si="6"/>
        <v>0</v>
      </c>
      <c r="U8" s="6">
        <f t="shared" si="7"/>
        <v>0</v>
      </c>
      <c r="V8" s="6">
        <f t="shared" si="8"/>
        <v>0</v>
      </c>
      <c r="W8" s="6">
        <f t="shared" si="9"/>
        <v>0</v>
      </c>
      <c r="X8" s="6">
        <f t="shared" si="10"/>
        <v>0</v>
      </c>
      <c r="Y8" s="6">
        <f t="shared" si="11"/>
        <v>0</v>
      </c>
      <c r="AA8" s="69"/>
      <c r="AB8" s="97"/>
      <c r="AC8" s="706"/>
      <c r="AD8" s="100"/>
      <c r="AE8" s="708" t="s">
        <v>131</v>
      </c>
      <c r="AF8" s="709"/>
      <c r="AG8" s="710"/>
      <c r="AH8" s="97"/>
      <c r="AI8" s="97"/>
      <c r="AJ8" s="97"/>
      <c r="AK8" s="97"/>
      <c r="AL8" s="97"/>
      <c r="AM8" s="97"/>
      <c r="AN8" s="97"/>
      <c r="AO8" s="97"/>
      <c r="AP8" s="97"/>
      <c r="AQ8" s="97"/>
      <c r="AR8" s="97"/>
      <c r="AS8" s="97"/>
      <c r="AT8" s="97"/>
    </row>
    <row r="9" spans="1:46" ht="25.15" customHeight="1" thickBot="1" x14ac:dyDescent="0.4">
      <c r="A9" s="706"/>
      <c r="B9" s="70">
        <v>4</v>
      </c>
      <c r="C9" s="113"/>
      <c r="D9" s="141"/>
      <c r="E9" s="142"/>
      <c r="F9" s="377" t="str">
        <f t="shared" si="0"/>
        <v/>
      </c>
      <c r="G9" s="139"/>
      <c r="H9" s="686"/>
      <c r="I9" s="687"/>
      <c r="J9" s="687"/>
      <c r="K9" s="687"/>
      <c r="L9" s="688"/>
      <c r="M9" s="391">
        <f t="shared" si="13"/>
        <v>0</v>
      </c>
      <c r="N9" s="85">
        <f t="shared" si="1"/>
        <v>0</v>
      </c>
      <c r="O9" s="86">
        <f t="shared" si="12"/>
        <v>0</v>
      </c>
      <c r="P9" s="87">
        <f t="shared" si="2"/>
        <v>0</v>
      </c>
      <c r="Q9" s="71">
        <f t="shared" si="3"/>
        <v>0</v>
      </c>
      <c r="R9" s="6">
        <f t="shared" si="4"/>
        <v>0</v>
      </c>
      <c r="S9" s="6">
        <f t="shared" si="5"/>
        <v>0</v>
      </c>
      <c r="T9" s="6">
        <f t="shared" si="6"/>
        <v>0</v>
      </c>
      <c r="U9" s="6">
        <f t="shared" si="7"/>
        <v>0</v>
      </c>
      <c r="V9" s="6">
        <f t="shared" si="8"/>
        <v>0</v>
      </c>
      <c r="W9" s="6">
        <f t="shared" si="9"/>
        <v>0</v>
      </c>
      <c r="X9" s="6">
        <f t="shared" si="10"/>
        <v>0</v>
      </c>
      <c r="Y9" s="6">
        <f t="shared" si="11"/>
        <v>0</v>
      </c>
      <c r="AA9" s="69"/>
      <c r="AB9" s="97"/>
      <c r="AC9" s="706"/>
      <c r="AD9" s="100"/>
      <c r="AE9" s="100"/>
      <c r="AF9" s="100"/>
      <c r="AG9" s="100"/>
      <c r="AH9" s="97"/>
      <c r="AI9" s="97"/>
      <c r="AJ9" s="97"/>
      <c r="AK9" s="97"/>
      <c r="AL9" s="97"/>
      <c r="AM9" s="97"/>
      <c r="AN9" s="97"/>
      <c r="AO9" s="97"/>
      <c r="AP9" s="97"/>
      <c r="AQ9" s="97"/>
      <c r="AR9" s="97"/>
      <c r="AS9" s="97"/>
      <c r="AT9" s="97"/>
    </row>
    <row r="10" spans="1:46" ht="25.15" customHeight="1" thickBot="1" x14ac:dyDescent="0.4">
      <c r="A10" s="706"/>
      <c r="B10" s="70">
        <v>5</v>
      </c>
      <c r="C10" s="113"/>
      <c r="D10" s="141"/>
      <c r="E10" s="142"/>
      <c r="F10" s="377" t="str">
        <f t="shared" si="0"/>
        <v/>
      </c>
      <c r="G10" s="139"/>
      <c r="H10" s="686"/>
      <c r="I10" s="687"/>
      <c r="J10" s="687"/>
      <c r="K10" s="687"/>
      <c r="L10" s="688"/>
      <c r="M10" s="391">
        <f t="shared" si="13"/>
        <v>0</v>
      </c>
      <c r="N10" s="85">
        <f>FLOOR(R10,1)</f>
        <v>0</v>
      </c>
      <c r="O10" s="86">
        <f>FLOOR(V10,1)</f>
        <v>0</v>
      </c>
      <c r="P10" s="87">
        <f>U10-X10</f>
        <v>0</v>
      </c>
      <c r="Q10" s="71">
        <f>T10+X10+Y10</f>
        <v>0</v>
      </c>
      <c r="R10" s="6">
        <f>M10/365</f>
        <v>0</v>
      </c>
      <c r="S10" s="6">
        <f>FLOOR(R10,1)</f>
        <v>0</v>
      </c>
      <c r="T10" s="6">
        <f>S10*365</f>
        <v>0</v>
      </c>
      <c r="U10" s="6">
        <f>M10-T10</f>
        <v>0</v>
      </c>
      <c r="V10" s="6">
        <f>U10/30</f>
        <v>0</v>
      </c>
      <c r="W10" s="6">
        <f>FLOOR(V10,1)</f>
        <v>0</v>
      </c>
      <c r="X10" s="6">
        <f>W10*30</f>
        <v>0</v>
      </c>
      <c r="Y10" s="6">
        <f>U10-X10</f>
        <v>0</v>
      </c>
      <c r="AA10" s="69"/>
      <c r="AB10" s="97"/>
      <c r="AC10" s="706"/>
      <c r="AD10" s="697"/>
      <c r="AE10" s="737" t="s">
        <v>112</v>
      </c>
      <c r="AF10" s="738"/>
      <c r="AG10" s="739"/>
      <c r="AH10" s="97"/>
      <c r="AI10" s="624" t="s">
        <v>153</v>
      </c>
      <c r="AJ10" s="625"/>
      <c r="AK10" s="625"/>
      <c r="AL10" s="625"/>
      <c r="AM10" s="625"/>
      <c r="AN10" s="626"/>
      <c r="AO10" s="97"/>
      <c r="AP10" s="97"/>
      <c r="AQ10" s="97"/>
      <c r="AR10" s="97"/>
      <c r="AS10" s="97"/>
      <c r="AT10" s="97"/>
    </row>
    <row r="11" spans="1:46" ht="25.15" customHeight="1" thickBot="1" x14ac:dyDescent="0.4">
      <c r="A11" s="706"/>
      <c r="B11" s="70">
        <v>6</v>
      </c>
      <c r="C11" s="113"/>
      <c r="D11" s="141"/>
      <c r="E11" s="142"/>
      <c r="F11" s="377" t="str">
        <f t="shared" si="0"/>
        <v/>
      </c>
      <c r="G11" s="139"/>
      <c r="H11" s="686"/>
      <c r="I11" s="687"/>
      <c r="J11" s="687"/>
      <c r="K11" s="687"/>
      <c r="L11" s="688"/>
      <c r="M11" s="391">
        <f t="shared" si="13"/>
        <v>0</v>
      </c>
      <c r="N11" s="85">
        <f t="shared" ref="N11:N13" si="14">FLOOR(R11,1)</f>
        <v>0</v>
      </c>
      <c r="O11" s="86">
        <f t="shared" ref="O11:O13" si="15">FLOOR(V11,1)</f>
        <v>0</v>
      </c>
      <c r="P11" s="87">
        <f t="shared" ref="P11:P13" si="16">U11-X11</f>
        <v>0</v>
      </c>
      <c r="Q11" s="71">
        <f t="shared" ref="Q11:Q13" si="17">T11+X11+Y11</f>
        <v>0</v>
      </c>
      <c r="R11" s="6">
        <f t="shared" ref="R11:R13" si="18">M11/365</f>
        <v>0</v>
      </c>
      <c r="S11" s="6">
        <f t="shared" si="5"/>
        <v>0</v>
      </c>
      <c r="T11" s="6">
        <f t="shared" si="6"/>
        <v>0</v>
      </c>
      <c r="U11" s="6">
        <f t="shared" ref="U11:U13" si="19">M11-T11</f>
        <v>0</v>
      </c>
      <c r="V11" s="6">
        <f t="shared" si="8"/>
        <v>0</v>
      </c>
      <c r="W11" s="6">
        <f t="shared" si="9"/>
        <v>0</v>
      </c>
      <c r="X11" s="6">
        <f t="shared" si="10"/>
        <v>0</v>
      </c>
      <c r="Y11" s="6">
        <f t="shared" ref="Y11:Y13" si="20">U11-X11</f>
        <v>0</v>
      </c>
      <c r="AA11" s="69"/>
      <c r="AB11" s="97"/>
      <c r="AC11" s="706"/>
      <c r="AD11" s="697"/>
      <c r="AE11" s="740"/>
      <c r="AF11" s="741"/>
      <c r="AG11" s="742"/>
      <c r="AH11" s="97"/>
      <c r="AI11" s="624" t="s">
        <v>148</v>
      </c>
      <c r="AJ11" s="625"/>
      <c r="AK11" s="625"/>
      <c r="AL11" s="625"/>
      <c r="AM11" s="625"/>
      <c r="AN11" s="626"/>
      <c r="AO11" s="97"/>
      <c r="AP11" s="97"/>
      <c r="AQ11" s="97"/>
      <c r="AR11" s="97"/>
      <c r="AS11" s="97"/>
      <c r="AT11" s="97"/>
    </row>
    <row r="12" spans="1:46" ht="25.15" customHeight="1" thickBot="1" x14ac:dyDescent="0.4">
      <c r="A12" s="706"/>
      <c r="B12" s="70">
        <v>7</v>
      </c>
      <c r="C12" s="113"/>
      <c r="D12" s="141"/>
      <c r="E12" s="142"/>
      <c r="F12" s="377" t="str">
        <f t="shared" si="0"/>
        <v/>
      </c>
      <c r="G12" s="139"/>
      <c r="H12" s="686"/>
      <c r="I12" s="687"/>
      <c r="J12" s="687"/>
      <c r="K12" s="687"/>
      <c r="L12" s="688"/>
      <c r="M12" s="391">
        <f t="shared" si="13"/>
        <v>0</v>
      </c>
      <c r="N12" s="85">
        <f t="shared" si="14"/>
        <v>0</v>
      </c>
      <c r="O12" s="86">
        <f t="shared" si="15"/>
        <v>0</v>
      </c>
      <c r="P12" s="87">
        <f t="shared" si="16"/>
        <v>0</v>
      </c>
      <c r="Q12" s="71">
        <f t="shared" si="17"/>
        <v>0</v>
      </c>
      <c r="R12" s="6">
        <f t="shared" si="18"/>
        <v>0</v>
      </c>
      <c r="S12" s="6">
        <f t="shared" si="5"/>
        <v>0</v>
      </c>
      <c r="T12" s="6">
        <f t="shared" si="6"/>
        <v>0</v>
      </c>
      <c r="U12" s="6">
        <f t="shared" si="19"/>
        <v>0</v>
      </c>
      <c r="V12" s="6">
        <f t="shared" si="8"/>
        <v>0</v>
      </c>
      <c r="W12" s="6">
        <f t="shared" si="9"/>
        <v>0</v>
      </c>
      <c r="X12" s="6">
        <f t="shared" si="10"/>
        <v>0</v>
      </c>
      <c r="Y12" s="6">
        <f t="shared" si="20"/>
        <v>0</v>
      </c>
      <c r="AA12" s="69"/>
      <c r="AB12" s="97"/>
      <c r="AC12" s="706"/>
      <c r="AD12" s="697"/>
      <c r="AE12" s="740"/>
      <c r="AF12" s="741"/>
      <c r="AG12" s="742"/>
      <c r="AH12" s="97"/>
      <c r="AI12" s="627" t="s">
        <v>229</v>
      </c>
      <c r="AJ12" s="628"/>
      <c r="AK12" s="628"/>
      <c r="AL12" s="628"/>
      <c r="AM12" s="628"/>
      <c r="AN12" s="629"/>
      <c r="AO12" s="97"/>
      <c r="AP12" s="97"/>
      <c r="AQ12" s="97"/>
      <c r="AR12" s="97"/>
      <c r="AS12" s="97"/>
      <c r="AT12" s="97"/>
    </row>
    <row r="13" spans="1:46" ht="25.15" customHeight="1" thickBot="1" x14ac:dyDescent="0.4">
      <c r="A13" s="706"/>
      <c r="B13" s="70">
        <v>8</v>
      </c>
      <c r="C13" s="113"/>
      <c r="D13" s="141"/>
      <c r="E13" s="142"/>
      <c r="F13" s="377" t="str">
        <f t="shared" si="0"/>
        <v/>
      </c>
      <c r="G13" s="139"/>
      <c r="H13" s="686"/>
      <c r="I13" s="687"/>
      <c r="J13" s="687"/>
      <c r="K13" s="687"/>
      <c r="L13" s="688"/>
      <c r="M13" s="391">
        <f t="shared" si="13"/>
        <v>0</v>
      </c>
      <c r="N13" s="85">
        <f t="shared" si="14"/>
        <v>0</v>
      </c>
      <c r="O13" s="86">
        <f t="shared" si="15"/>
        <v>0</v>
      </c>
      <c r="P13" s="87">
        <f t="shared" si="16"/>
        <v>0</v>
      </c>
      <c r="Q13" s="71">
        <f t="shared" si="17"/>
        <v>0</v>
      </c>
      <c r="R13" s="6">
        <f t="shared" si="18"/>
        <v>0</v>
      </c>
      <c r="S13" s="6">
        <f t="shared" si="5"/>
        <v>0</v>
      </c>
      <c r="T13" s="6">
        <f t="shared" si="6"/>
        <v>0</v>
      </c>
      <c r="U13" s="6">
        <f t="shared" si="19"/>
        <v>0</v>
      </c>
      <c r="V13" s="6">
        <f t="shared" si="8"/>
        <v>0</v>
      </c>
      <c r="W13" s="6">
        <f t="shared" si="9"/>
        <v>0</v>
      </c>
      <c r="X13" s="6">
        <f t="shared" si="10"/>
        <v>0</v>
      </c>
      <c r="Y13" s="6">
        <f t="shared" si="20"/>
        <v>0</v>
      </c>
      <c r="AA13" s="69"/>
      <c r="AB13" s="97"/>
      <c r="AC13" s="706"/>
      <c r="AD13" s="697"/>
      <c r="AE13" s="740"/>
      <c r="AF13" s="741"/>
      <c r="AG13" s="742"/>
      <c r="AH13" s="97"/>
      <c r="AI13" s="627"/>
      <c r="AJ13" s="628"/>
      <c r="AK13" s="628"/>
      <c r="AL13" s="628"/>
      <c r="AM13" s="628"/>
      <c r="AN13" s="629"/>
      <c r="AO13" s="97"/>
      <c r="AP13" s="97"/>
      <c r="AQ13" s="97"/>
      <c r="AR13" s="97"/>
      <c r="AS13" s="97"/>
      <c r="AT13" s="97"/>
    </row>
    <row r="14" spans="1:46" ht="25.15" customHeight="1" thickBot="1" x14ac:dyDescent="0.4">
      <c r="A14" s="706"/>
      <c r="B14" s="70">
        <v>9</v>
      </c>
      <c r="C14" s="113"/>
      <c r="D14" s="141"/>
      <c r="E14" s="142"/>
      <c r="F14" s="377" t="str">
        <f t="shared" si="0"/>
        <v/>
      </c>
      <c r="G14" s="139"/>
      <c r="H14" s="686"/>
      <c r="I14" s="687"/>
      <c r="J14" s="687"/>
      <c r="K14" s="687"/>
      <c r="L14" s="688"/>
      <c r="M14" s="391">
        <f t="shared" si="13"/>
        <v>0</v>
      </c>
      <c r="N14" s="82">
        <f>FLOOR(R14,1)</f>
        <v>0</v>
      </c>
      <c r="O14" s="83">
        <f>FLOOR(V14,1)</f>
        <v>0</v>
      </c>
      <c r="P14" s="84">
        <f>U14-X14</f>
        <v>0</v>
      </c>
      <c r="Q14" s="71">
        <f>T14+X14+Y14</f>
        <v>0</v>
      </c>
      <c r="R14" s="6">
        <f>M14/365</f>
        <v>0</v>
      </c>
      <c r="S14" s="6">
        <f>FLOOR(R14,1)</f>
        <v>0</v>
      </c>
      <c r="T14" s="6">
        <f>S14*365</f>
        <v>0</v>
      </c>
      <c r="U14" s="6">
        <f>M14-T14</f>
        <v>0</v>
      </c>
      <c r="V14" s="6">
        <f>U14/30</f>
        <v>0</v>
      </c>
      <c r="W14" s="6">
        <f>FLOOR(V14,1)</f>
        <v>0</v>
      </c>
      <c r="X14" s="6">
        <f>W14*30</f>
        <v>0</v>
      </c>
      <c r="Y14" s="6">
        <f>U14-X14</f>
        <v>0</v>
      </c>
      <c r="AA14" s="69"/>
      <c r="AB14" s="97"/>
      <c r="AC14" s="706"/>
      <c r="AD14" s="101"/>
      <c r="AE14" s="740"/>
      <c r="AF14" s="741"/>
      <c r="AG14" s="742"/>
      <c r="AH14" s="97"/>
      <c r="AI14" s="97"/>
      <c r="AJ14" s="97"/>
      <c r="AK14" s="97"/>
      <c r="AL14" s="97"/>
      <c r="AM14" s="97"/>
      <c r="AN14" s="97"/>
      <c r="AO14" s="97"/>
      <c r="AP14" s="97"/>
      <c r="AQ14" s="97"/>
      <c r="AR14" s="97"/>
      <c r="AS14" s="97"/>
      <c r="AT14" s="97"/>
    </row>
    <row r="15" spans="1:46" ht="25.15" customHeight="1" thickBot="1" x14ac:dyDescent="0.4">
      <c r="A15" s="707"/>
      <c r="B15" s="70">
        <v>10</v>
      </c>
      <c r="C15" s="113"/>
      <c r="D15" s="143"/>
      <c r="E15" s="144"/>
      <c r="F15" s="377" t="str">
        <f t="shared" si="0"/>
        <v/>
      </c>
      <c r="G15" s="140"/>
      <c r="H15" s="771"/>
      <c r="I15" s="769"/>
      <c r="J15" s="769"/>
      <c r="K15" s="769"/>
      <c r="L15" s="772"/>
      <c r="M15" s="391">
        <f t="shared" si="13"/>
        <v>0</v>
      </c>
      <c r="N15" s="381">
        <f t="shared" ref="N15:N16" si="21">FLOOR(R15,1)</f>
        <v>0</v>
      </c>
      <c r="O15" s="382">
        <f t="shared" ref="O15:O16" si="22">FLOOR(V15,1)</f>
        <v>0</v>
      </c>
      <c r="P15" s="383">
        <f t="shared" ref="P15:P16" si="23">U15-X15</f>
        <v>0</v>
      </c>
      <c r="Q15" s="71">
        <f t="shared" ref="Q15:Q16" si="24">T15+X15+Y15</f>
        <v>0</v>
      </c>
      <c r="R15" s="6">
        <f t="shared" ref="R15" si="25">M15/365</f>
        <v>0</v>
      </c>
      <c r="S15" s="6">
        <f t="shared" si="5"/>
        <v>0</v>
      </c>
      <c r="T15" s="6">
        <f t="shared" si="6"/>
        <v>0</v>
      </c>
      <c r="U15" s="6">
        <f t="shared" ref="U15" si="26">M15-T15</f>
        <v>0</v>
      </c>
      <c r="V15" s="6">
        <f t="shared" si="8"/>
        <v>0</v>
      </c>
      <c r="W15" s="6">
        <f t="shared" si="9"/>
        <v>0</v>
      </c>
      <c r="X15" s="6">
        <f t="shared" si="10"/>
        <v>0</v>
      </c>
      <c r="Y15" s="6">
        <f t="shared" ref="Y15" si="27">U15-X15</f>
        <v>0</v>
      </c>
      <c r="AB15" s="97"/>
      <c r="AC15" s="707"/>
      <c r="AD15" s="101"/>
      <c r="AE15" s="743"/>
      <c r="AF15" s="744"/>
      <c r="AG15" s="745"/>
      <c r="AH15" s="97"/>
      <c r="AI15" s="97"/>
      <c r="AJ15" s="97"/>
      <c r="AK15" s="97"/>
      <c r="AL15" s="97"/>
      <c r="AM15" s="97"/>
      <c r="AN15" s="97"/>
      <c r="AO15" s="97"/>
      <c r="AP15" s="97"/>
      <c r="AQ15" s="97"/>
      <c r="AR15" s="97"/>
      <c r="AS15" s="97"/>
      <c r="AT15" s="97"/>
    </row>
    <row r="16" spans="1:46" ht="24" thickBot="1" x14ac:dyDescent="0.4">
      <c r="A16" s="97"/>
      <c r="B16" s="97"/>
      <c r="C16" s="97"/>
      <c r="D16" s="97"/>
      <c r="E16" s="97"/>
      <c r="F16" s="97"/>
      <c r="G16" s="97"/>
      <c r="H16" s="97"/>
      <c r="I16" s="97"/>
      <c r="J16" s="97"/>
      <c r="K16" s="97"/>
      <c r="L16" s="97"/>
      <c r="M16" s="384">
        <f>SUM(M6:M15)</f>
        <v>0</v>
      </c>
      <c r="N16" s="76">
        <f t="shared" si="21"/>
        <v>0</v>
      </c>
      <c r="O16" s="77">
        <f t="shared" si="22"/>
        <v>0</v>
      </c>
      <c r="P16" s="78">
        <f t="shared" si="23"/>
        <v>0</v>
      </c>
      <c r="Q16" s="6">
        <f t="shared" si="24"/>
        <v>0</v>
      </c>
      <c r="R16" s="6">
        <f>M16/365</f>
        <v>0</v>
      </c>
      <c r="S16" s="6">
        <f t="shared" si="5"/>
        <v>0</v>
      </c>
      <c r="T16" s="6">
        <f t="shared" si="6"/>
        <v>0</v>
      </c>
      <c r="U16" s="6">
        <f>M16-T16</f>
        <v>0</v>
      </c>
      <c r="V16" s="6">
        <f t="shared" si="8"/>
        <v>0</v>
      </c>
      <c r="W16" s="6">
        <f t="shared" si="9"/>
        <v>0</v>
      </c>
      <c r="X16" s="6">
        <f t="shared" si="10"/>
        <v>0</v>
      </c>
      <c r="AB16" s="97"/>
      <c r="AC16" s="97"/>
      <c r="AD16" s="97"/>
      <c r="AE16" s="97"/>
      <c r="AF16" s="97"/>
      <c r="AG16" s="97"/>
      <c r="AH16" s="97"/>
      <c r="AI16" s="97"/>
      <c r="AJ16" s="97"/>
      <c r="AK16" s="97"/>
      <c r="AL16" s="97"/>
      <c r="AM16" s="97"/>
      <c r="AN16" s="97"/>
      <c r="AO16" s="97"/>
      <c r="AP16" s="97"/>
      <c r="AQ16" s="97"/>
      <c r="AR16" s="97"/>
      <c r="AS16" s="97"/>
      <c r="AT16" s="97"/>
    </row>
    <row r="17" spans="1:46" ht="24" thickBot="1" x14ac:dyDescent="0.4">
      <c r="A17" s="97"/>
      <c r="B17" s="97"/>
      <c r="C17" s="97"/>
      <c r="D17" s="97"/>
      <c r="E17" s="97"/>
      <c r="F17" s="97"/>
      <c r="G17" s="97"/>
      <c r="H17" s="97"/>
      <c r="I17" s="97"/>
      <c r="J17" s="97"/>
      <c r="K17" s="97"/>
      <c r="L17" s="97"/>
      <c r="M17" s="102"/>
      <c r="N17" s="103" t="s">
        <v>85</v>
      </c>
      <c r="O17" s="103" t="s">
        <v>86</v>
      </c>
      <c r="P17" s="103" t="s">
        <v>87</v>
      </c>
      <c r="Q17" s="6"/>
      <c r="R17" s="6"/>
      <c r="S17" s="6"/>
      <c r="T17" s="6"/>
      <c r="U17" s="6"/>
      <c r="V17" s="6"/>
      <c r="W17" s="6"/>
      <c r="X17" s="6"/>
      <c r="AB17" s="97"/>
      <c r="AC17" s="104" t="s">
        <v>103</v>
      </c>
      <c r="AD17" s="97"/>
      <c r="AE17" s="97"/>
      <c r="AF17" s="97"/>
      <c r="AG17" s="97"/>
      <c r="AH17" s="97"/>
      <c r="AI17" s="97"/>
      <c r="AJ17" s="97"/>
      <c r="AK17" s="97"/>
      <c r="AL17" s="97"/>
      <c r="AM17" s="97"/>
      <c r="AN17" s="97"/>
      <c r="AO17" s="97"/>
      <c r="AP17" s="97"/>
      <c r="AQ17" s="97"/>
      <c r="AR17" s="97"/>
      <c r="AS17" s="97"/>
      <c r="AT17" s="97"/>
    </row>
    <row r="18" spans="1:46" ht="24.75" thickTop="1" thickBot="1" x14ac:dyDescent="0.4">
      <c r="A18" s="753" t="s">
        <v>102</v>
      </c>
      <c r="B18" s="754"/>
      <c r="C18" s="754"/>
      <c r="D18" s="754"/>
      <c r="E18" s="754"/>
      <c r="F18" s="754"/>
      <c r="G18" s="755"/>
      <c r="H18" s="208" t="s">
        <v>30</v>
      </c>
      <c r="I18" s="750" t="s">
        <v>150</v>
      </c>
      <c r="J18" s="750"/>
      <c r="K18" s="750"/>
      <c r="L18" s="750"/>
      <c r="M18" s="385">
        <f>SUMIFS(M6:M15,G6:G15,"CS",H6:H15,"ss")</f>
        <v>0</v>
      </c>
      <c r="N18" s="79">
        <f t="shared" ref="N18:N23" si="28">FLOOR(R18,1)</f>
        <v>0</v>
      </c>
      <c r="O18" s="80">
        <f t="shared" ref="O18:O23" si="29">FLOOR(V18,1)</f>
        <v>0</v>
      </c>
      <c r="P18" s="81">
        <f t="shared" ref="P18:P23" si="30">U18-X18</f>
        <v>0</v>
      </c>
      <c r="Q18" s="6">
        <f t="shared" ref="Q18:Q23" si="31">T18+X18+Y18</f>
        <v>0</v>
      </c>
      <c r="R18" s="6">
        <f t="shared" ref="R18:R22" si="32">M18/365</f>
        <v>0</v>
      </c>
      <c r="S18" s="6">
        <f t="shared" ref="S18:S23" si="33">FLOOR(R18,1)</f>
        <v>0</v>
      </c>
      <c r="T18" s="6">
        <f t="shared" ref="T18:T23" si="34">S18*365</f>
        <v>0</v>
      </c>
      <c r="U18" s="6">
        <f t="shared" ref="U18:U22" si="35">M18-T18</f>
        <v>0</v>
      </c>
      <c r="V18" s="6">
        <f t="shared" ref="V18:V23" si="36">U18/30</f>
        <v>0</v>
      </c>
      <c r="W18" s="6">
        <f t="shared" ref="W18:W23" si="37">FLOOR(V18,1)</f>
        <v>0</v>
      </c>
      <c r="X18" s="6">
        <f t="shared" ref="X18:X23" si="38">W18*30</f>
        <v>0</v>
      </c>
      <c r="AB18" s="97"/>
      <c r="AC18" s="386">
        <f>ROUND(IF(IF(O18&gt;12,6,O18*0.5)+IF(P18&gt;15,0.5,0)+IF(N18&gt;0,6,0)&gt;12,6,IF(O18&gt;12,6,O18*0.5)+IF(P18&gt;15,0.5,0)+IF(N18&gt;0,6,0)),3)</f>
        <v>0</v>
      </c>
      <c r="AD18" s="97"/>
      <c r="AE18" s="97"/>
      <c r="AF18" s="97"/>
      <c r="AG18" s="97"/>
      <c r="AH18" s="97"/>
      <c r="AI18" s="97"/>
      <c r="AJ18" s="97"/>
      <c r="AK18" s="97"/>
      <c r="AL18" s="97"/>
      <c r="AM18" s="97"/>
      <c r="AN18" s="97"/>
      <c r="AO18" s="97"/>
      <c r="AP18" s="97"/>
      <c r="AQ18" s="97"/>
      <c r="AR18" s="97"/>
      <c r="AS18" s="97"/>
      <c r="AT18" s="97"/>
    </row>
    <row r="19" spans="1:46" ht="23.65" customHeight="1" thickTop="1" thickBot="1" x14ac:dyDescent="0.4">
      <c r="A19" s="756" t="s">
        <v>105</v>
      </c>
      <c r="B19" s="757"/>
      <c r="C19" s="757"/>
      <c r="D19" s="757"/>
      <c r="E19" s="757"/>
      <c r="F19" s="757"/>
      <c r="G19" s="758"/>
      <c r="H19" s="208" t="s">
        <v>30</v>
      </c>
      <c r="I19" s="750" t="s">
        <v>100</v>
      </c>
      <c r="J19" s="750"/>
      <c r="K19" s="750"/>
      <c r="L19" s="750"/>
      <c r="M19" s="385">
        <f>SUMIFS(M6:M15,G6:G15,"CS",H6:H15,"NON")</f>
        <v>0</v>
      </c>
      <c r="N19" s="82">
        <f t="shared" si="28"/>
        <v>0</v>
      </c>
      <c r="O19" s="83">
        <f t="shared" si="29"/>
        <v>0</v>
      </c>
      <c r="P19" s="84">
        <f t="shared" si="30"/>
        <v>0</v>
      </c>
      <c r="Q19" s="6">
        <f t="shared" si="31"/>
        <v>0</v>
      </c>
      <c r="R19" s="6">
        <f t="shared" si="32"/>
        <v>0</v>
      </c>
      <c r="S19" s="6">
        <f t="shared" si="33"/>
        <v>0</v>
      </c>
      <c r="T19" s="6">
        <f t="shared" si="34"/>
        <v>0</v>
      </c>
      <c r="U19" s="6">
        <f t="shared" si="35"/>
        <v>0</v>
      </c>
      <c r="V19" s="6">
        <f t="shared" si="36"/>
        <v>0</v>
      </c>
      <c r="W19" s="6">
        <f t="shared" si="37"/>
        <v>0</v>
      </c>
      <c r="X19" s="6">
        <f t="shared" si="38"/>
        <v>0</v>
      </c>
      <c r="AB19" s="97"/>
      <c r="AC19" s="386">
        <f>ROUND(IF(IF(O19&gt;12,3,O19*0.25)+IF(P19&gt;15,0.25,0)+IF(N19&gt;0,3,0)&gt;12,6,IF(O19&gt;12,3,O19*0.25)+IF(P19&gt;15,0.25,0)+IF(N19&gt;0,3,0)),3)</f>
        <v>0</v>
      </c>
      <c r="AD19" s="97"/>
      <c r="AE19" s="97"/>
      <c r="AF19" s="97"/>
      <c r="AG19" s="97"/>
      <c r="AH19" s="97"/>
      <c r="AI19" s="97"/>
      <c r="AJ19" s="97"/>
      <c r="AK19" s="97"/>
      <c r="AL19" s="97"/>
      <c r="AM19" s="97"/>
      <c r="AN19" s="97"/>
      <c r="AO19" s="97"/>
      <c r="AP19" s="97"/>
      <c r="AQ19" s="97"/>
      <c r="AR19" s="97"/>
      <c r="AS19" s="97"/>
      <c r="AT19" s="97"/>
    </row>
    <row r="20" spans="1:46" ht="23.65" customHeight="1" thickTop="1" thickBot="1" x14ac:dyDescent="0.4">
      <c r="A20" s="759"/>
      <c r="B20" s="760"/>
      <c r="C20" s="760"/>
      <c r="D20" s="760"/>
      <c r="E20" s="760"/>
      <c r="F20" s="760"/>
      <c r="G20" s="761"/>
      <c r="H20" s="209" t="s">
        <v>101</v>
      </c>
      <c r="I20" s="750" t="s">
        <v>150</v>
      </c>
      <c r="J20" s="750"/>
      <c r="K20" s="750"/>
      <c r="L20" s="750"/>
      <c r="M20" s="385">
        <f>SUMIFS(M6:M15,G6:G15,"ALTRO",H6:H15,"SS")+ SUMIFS(M6:M15,G6:G15,"AT",H6:H15,"SS")+SUMIFS(M6:M15,G6:G15,"AA",H6:H15,"SS")</f>
        <v>0</v>
      </c>
      <c r="N20" s="85">
        <f t="shared" si="28"/>
        <v>0</v>
      </c>
      <c r="O20" s="86">
        <f t="shared" si="29"/>
        <v>0</v>
      </c>
      <c r="P20" s="87">
        <f t="shared" si="30"/>
        <v>0</v>
      </c>
      <c r="Q20" s="6">
        <f t="shared" si="31"/>
        <v>0</v>
      </c>
      <c r="R20" s="6">
        <f t="shared" si="32"/>
        <v>0</v>
      </c>
      <c r="S20" s="6">
        <f t="shared" si="33"/>
        <v>0</v>
      </c>
      <c r="T20" s="6">
        <f t="shared" si="34"/>
        <v>0</v>
      </c>
      <c r="U20" s="6">
        <f t="shared" si="35"/>
        <v>0</v>
      </c>
      <c r="V20" s="6">
        <f t="shared" si="36"/>
        <v>0</v>
      </c>
      <c r="W20" s="6">
        <f t="shared" si="37"/>
        <v>0</v>
      </c>
      <c r="X20" s="6">
        <f t="shared" si="38"/>
        <v>0</v>
      </c>
      <c r="AB20" s="97"/>
      <c r="AC20" s="386">
        <f>ROUND(IF(IF(O20&gt;12,1.8,O20*0.15)+IF(P20&gt;15,0.15,0)+IF(N20&gt;0,1.8,0)&gt;12,1.8,IF(O20&gt;12,1.8,O20*0.15)+IF(P20&gt;15,0.15,0)+IF(N20&gt;0,1.8,0)),3)</f>
        <v>0</v>
      </c>
      <c r="AD20" s="97"/>
      <c r="AE20" s="97"/>
      <c r="AF20" s="97"/>
      <c r="AG20" s="97"/>
      <c r="AH20" s="97"/>
      <c r="AI20" s="97"/>
      <c r="AJ20" s="97"/>
      <c r="AK20" s="97"/>
      <c r="AL20" s="97"/>
      <c r="AM20" s="97"/>
      <c r="AN20" s="97"/>
      <c r="AO20" s="97"/>
      <c r="AP20" s="97"/>
      <c r="AQ20" s="97"/>
      <c r="AR20" s="97"/>
      <c r="AS20" s="97"/>
      <c r="AT20" s="97"/>
    </row>
    <row r="21" spans="1:46" ht="23.65" customHeight="1" thickTop="1" thickBot="1" x14ac:dyDescent="0.4">
      <c r="A21" s="759"/>
      <c r="B21" s="760"/>
      <c r="C21" s="760"/>
      <c r="D21" s="760"/>
      <c r="E21" s="760"/>
      <c r="F21" s="760"/>
      <c r="G21" s="761"/>
      <c r="H21" s="209" t="s">
        <v>101</v>
      </c>
      <c r="I21" s="750" t="s">
        <v>100</v>
      </c>
      <c r="J21" s="750"/>
      <c r="K21" s="750"/>
      <c r="L21" s="750"/>
      <c r="M21" s="385">
        <f>SUMIFS(M6:M15,G6:G15,"ALTRO",H6:H15,"NON")+      SUMIFS(M6:M15,G6:G15,"Aa",H6:H15,"NON")+    SUMIFS(M6:M15,G6:G15,"AT",H6:H15,"NON")</f>
        <v>0</v>
      </c>
      <c r="N21" s="88">
        <f t="shared" si="28"/>
        <v>0</v>
      </c>
      <c r="O21" s="89">
        <f t="shared" si="29"/>
        <v>0</v>
      </c>
      <c r="P21" s="90">
        <f t="shared" si="30"/>
        <v>0</v>
      </c>
      <c r="Q21" s="6">
        <f t="shared" si="31"/>
        <v>0</v>
      </c>
      <c r="R21" s="6">
        <f t="shared" si="32"/>
        <v>0</v>
      </c>
      <c r="S21" s="6">
        <f t="shared" si="33"/>
        <v>0</v>
      </c>
      <c r="T21" s="6">
        <f t="shared" si="34"/>
        <v>0</v>
      </c>
      <c r="U21" s="6">
        <f t="shared" si="35"/>
        <v>0</v>
      </c>
      <c r="V21" s="6">
        <f t="shared" si="36"/>
        <v>0</v>
      </c>
      <c r="W21" s="6">
        <f t="shared" si="37"/>
        <v>0</v>
      </c>
      <c r="X21" s="6">
        <f t="shared" si="38"/>
        <v>0</v>
      </c>
      <c r="AB21" s="97"/>
      <c r="AC21" s="386">
        <f>ROUND(IF(IF(O21&gt;12,0.9,O21*0.075)+IF(P21&gt;15,0.075,0)+IF(N21&gt;0,0.9,0)&gt;12,0.9,IF(O21&gt;12,0.9,O21*0.075)+IF(P21&gt;15,0.075,0)+IF(N21&gt;0,0.9,0)),3)</f>
        <v>0</v>
      </c>
      <c r="AD21" s="97"/>
      <c r="AE21" s="97"/>
      <c r="AF21" s="97"/>
      <c r="AG21" s="97"/>
      <c r="AH21" s="97"/>
      <c r="AI21" s="97"/>
      <c r="AJ21" s="97"/>
      <c r="AK21" s="97"/>
      <c r="AL21" s="97"/>
      <c r="AM21" s="97"/>
      <c r="AN21" s="97"/>
      <c r="AO21" s="97"/>
      <c r="AP21" s="97"/>
      <c r="AQ21" s="97"/>
      <c r="AR21" s="97"/>
      <c r="AS21" s="97"/>
      <c r="AT21" s="97"/>
    </row>
    <row r="22" spans="1:46" ht="23.65" customHeight="1" thickTop="1" thickBot="1" x14ac:dyDescent="0.4">
      <c r="A22" s="801" t="s">
        <v>109</v>
      </c>
      <c r="B22" s="802"/>
      <c r="C22" s="802"/>
      <c r="D22" s="802"/>
      <c r="E22" s="802"/>
      <c r="F22" s="727" t="str">
        <f>IF(+Anno_1=0,"",+Anno_1)</f>
        <v/>
      </c>
      <c r="G22" s="728"/>
      <c r="H22" s="209" t="s">
        <v>101</v>
      </c>
      <c r="I22" s="750" t="s">
        <v>154</v>
      </c>
      <c r="J22" s="750"/>
      <c r="K22" s="750"/>
      <c r="L22" s="750"/>
      <c r="M22" s="385">
        <f>SUMIFS(M6:M15,G6:G15,"ALTRO",H6:H15,"ENTE")</f>
        <v>0</v>
      </c>
      <c r="N22" s="91">
        <f t="shared" si="28"/>
        <v>0</v>
      </c>
      <c r="O22" s="92">
        <f t="shared" si="29"/>
        <v>0</v>
      </c>
      <c r="P22" s="93">
        <f t="shared" si="30"/>
        <v>0</v>
      </c>
      <c r="Q22" s="6">
        <f t="shared" si="31"/>
        <v>0</v>
      </c>
      <c r="R22" s="6">
        <f t="shared" si="32"/>
        <v>0</v>
      </c>
      <c r="S22" s="6">
        <f t="shared" si="33"/>
        <v>0</v>
      </c>
      <c r="T22" s="6">
        <f t="shared" si="34"/>
        <v>0</v>
      </c>
      <c r="U22" s="6">
        <f t="shared" si="35"/>
        <v>0</v>
      </c>
      <c r="V22" s="6">
        <f t="shared" si="36"/>
        <v>0</v>
      </c>
      <c r="W22" s="6">
        <f t="shared" si="37"/>
        <v>0</v>
      </c>
      <c r="X22" s="6">
        <f t="shared" si="38"/>
        <v>0</v>
      </c>
      <c r="AB22" s="97"/>
      <c r="AC22" s="386">
        <f>ROUND(IF(IF(O22&gt;12,0.6,O22*0.05)+IF(P22&gt;15,0.05,0)+IF(N22&gt;0,0.6,0)&gt;12,0.6,IF(O22&gt;12,0.6,O22*0.05)+IF(P22&gt;15,0.05,0)+IF(N22&gt;0,0.6,0)),3)</f>
        <v>0</v>
      </c>
      <c r="AD22" s="97"/>
      <c r="AE22" s="97"/>
      <c r="AF22" s="97"/>
      <c r="AG22" s="97"/>
      <c r="AH22" s="97"/>
      <c r="AI22" s="97"/>
      <c r="AJ22" s="97"/>
      <c r="AK22" s="97"/>
      <c r="AL22" s="97"/>
      <c r="AM22" s="97"/>
      <c r="AN22" s="97"/>
      <c r="AO22" s="97"/>
      <c r="AP22" s="97"/>
      <c r="AQ22" s="97"/>
      <c r="AR22" s="97"/>
      <c r="AS22" s="97"/>
      <c r="AT22" s="97"/>
    </row>
    <row r="23" spans="1:46" ht="23.65" customHeight="1" thickTop="1" thickBot="1" x14ac:dyDescent="0.4">
      <c r="A23" s="803"/>
      <c r="B23" s="804"/>
      <c r="C23" s="804"/>
      <c r="D23" s="804"/>
      <c r="E23" s="804"/>
      <c r="F23" s="729"/>
      <c r="G23" s="730"/>
      <c r="H23" s="656" t="s">
        <v>110</v>
      </c>
      <c r="I23" s="657"/>
      <c r="J23" s="657"/>
      <c r="K23" s="657"/>
      <c r="L23" s="658"/>
      <c r="M23" s="387">
        <f>SUM(M18:M22)</f>
        <v>0</v>
      </c>
      <c r="N23" s="145">
        <f t="shared" si="28"/>
        <v>0</v>
      </c>
      <c r="O23" s="146">
        <f t="shared" si="29"/>
        <v>0</v>
      </c>
      <c r="P23" s="147">
        <f t="shared" si="30"/>
        <v>0</v>
      </c>
      <c r="Q23" s="6">
        <f t="shared" si="31"/>
        <v>0</v>
      </c>
      <c r="R23" s="6">
        <f>M23/365</f>
        <v>0</v>
      </c>
      <c r="S23" s="6">
        <f t="shared" si="33"/>
        <v>0</v>
      </c>
      <c r="T23" s="6">
        <f t="shared" si="34"/>
        <v>0</v>
      </c>
      <c r="U23" s="6">
        <f>M23-T23</f>
        <v>0</v>
      </c>
      <c r="V23" s="6">
        <f t="shared" si="36"/>
        <v>0</v>
      </c>
      <c r="W23" s="6">
        <f t="shared" si="37"/>
        <v>0</v>
      </c>
      <c r="X23" s="6">
        <f t="shared" si="38"/>
        <v>0</v>
      </c>
      <c r="AB23" s="97"/>
      <c r="AC23" s="388">
        <f>IF(SUM(AC18:AC22)&gt;6,6,SUM(AC18:AC22))</f>
        <v>0</v>
      </c>
      <c r="AD23" s="97"/>
      <c r="AE23" s="97"/>
      <c r="AF23" s="97"/>
      <c r="AG23" s="97"/>
      <c r="AH23" s="97"/>
      <c r="AI23" s="97"/>
      <c r="AJ23" s="97"/>
      <c r="AK23" s="97"/>
      <c r="AL23" s="97"/>
      <c r="AM23" s="97"/>
      <c r="AN23" s="97"/>
      <c r="AO23" s="97"/>
      <c r="AP23" s="97"/>
      <c r="AQ23" s="97"/>
      <c r="AR23" s="97"/>
      <c r="AS23" s="97"/>
      <c r="AT23" s="97"/>
    </row>
    <row r="24" spans="1:46" ht="23.25" x14ac:dyDescent="0.2">
      <c r="A24" s="201"/>
      <c r="B24" s="201"/>
      <c r="C24" s="201"/>
      <c r="D24" s="201"/>
      <c r="E24" s="201"/>
      <c r="F24" s="201"/>
      <c r="G24" s="201"/>
      <c r="H24" s="105"/>
      <c r="I24" s="106"/>
      <c r="J24" s="101"/>
      <c r="K24" s="101"/>
      <c r="L24" s="101"/>
      <c r="M24" s="102"/>
      <c r="N24" s="107"/>
      <c r="O24" s="107"/>
      <c r="P24" s="107"/>
      <c r="AB24" s="97"/>
      <c r="AC24" s="108"/>
      <c r="AD24" s="97"/>
      <c r="AE24" s="97"/>
      <c r="AF24" s="97"/>
      <c r="AG24" s="97"/>
      <c r="AH24" s="97"/>
      <c r="AI24" s="97"/>
      <c r="AJ24" s="97"/>
      <c r="AK24" s="97"/>
      <c r="AL24" s="97"/>
      <c r="AM24" s="97"/>
      <c r="AN24" s="97"/>
      <c r="AO24" s="97"/>
      <c r="AP24" s="97"/>
      <c r="AQ24" s="97"/>
      <c r="AR24" s="97"/>
      <c r="AS24" s="97"/>
      <c r="AT24" s="97"/>
    </row>
    <row r="25" spans="1:46" ht="24" thickBot="1" x14ac:dyDescent="0.4">
      <c r="A25" s="201"/>
      <c r="B25" s="201"/>
      <c r="C25" s="201"/>
      <c r="D25" s="201"/>
      <c r="E25" s="201"/>
      <c r="F25" s="201"/>
      <c r="G25" s="201"/>
      <c r="H25" s="97"/>
      <c r="I25" s="97"/>
      <c r="J25" s="97"/>
      <c r="K25" s="97"/>
      <c r="L25" s="97"/>
      <c r="M25" s="102"/>
      <c r="N25" s="103" t="s">
        <v>85</v>
      </c>
      <c r="O25" s="103" t="s">
        <v>86</v>
      </c>
      <c r="P25" s="103" t="s">
        <v>87</v>
      </c>
      <c r="Q25" s="6"/>
      <c r="R25" s="6"/>
      <c r="S25" s="6"/>
      <c r="T25" s="6"/>
      <c r="U25" s="6"/>
      <c r="V25" s="6"/>
      <c r="W25" s="6"/>
      <c r="X25" s="6"/>
      <c r="AB25" s="97"/>
      <c r="AC25" s="104" t="s">
        <v>103</v>
      </c>
      <c r="AD25" s="97"/>
      <c r="AE25" s="97"/>
      <c r="AF25" s="97"/>
      <c r="AG25" s="97"/>
      <c r="AH25" s="97"/>
      <c r="AI25" s="97"/>
      <c r="AJ25" s="97"/>
      <c r="AK25" s="97"/>
      <c r="AL25" s="97"/>
      <c r="AM25" s="97"/>
      <c r="AN25" s="97"/>
      <c r="AO25" s="97"/>
      <c r="AP25" s="97"/>
      <c r="AQ25" s="97"/>
      <c r="AR25" s="97"/>
      <c r="AS25" s="97"/>
      <c r="AT25" s="97"/>
    </row>
    <row r="26" spans="1:46" ht="24.75" thickTop="1" thickBot="1" x14ac:dyDescent="0.4">
      <c r="A26" s="775" t="s">
        <v>102</v>
      </c>
      <c r="B26" s="776"/>
      <c r="C26" s="776"/>
      <c r="D26" s="776"/>
      <c r="E26" s="776"/>
      <c r="F26" s="776"/>
      <c r="G26" s="777"/>
      <c r="H26" s="210" t="s">
        <v>37</v>
      </c>
      <c r="I26" s="638" t="s">
        <v>150</v>
      </c>
      <c r="J26" s="639"/>
      <c r="K26" s="639"/>
      <c r="L26" s="640"/>
      <c r="M26" s="385">
        <f>SUMIFS(M6:M15,G6:G15,"AA",H6:H15,"ss")</f>
        <v>0</v>
      </c>
      <c r="N26" s="94">
        <f t="shared" ref="N26:N31" si="39">FLOOR(R26,1)</f>
        <v>0</v>
      </c>
      <c r="O26" s="95">
        <f t="shared" ref="O26:O31" si="40">FLOOR(V26,1)</f>
        <v>0</v>
      </c>
      <c r="P26" s="96">
        <f t="shared" ref="P26:P31" si="41">U26-X26</f>
        <v>0</v>
      </c>
      <c r="Q26" s="6">
        <f t="shared" ref="Q26:Q31" si="42">T26+X26+Y26</f>
        <v>0</v>
      </c>
      <c r="R26" s="6">
        <f t="shared" ref="R26:R30" si="43">M26/365</f>
        <v>0</v>
      </c>
      <c r="S26" s="6">
        <f t="shared" ref="S26:S31" si="44">FLOOR(R26,1)</f>
        <v>0</v>
      </c>
      <c r="T26" s="6">
        <f t="shared" ref="T26:T31" si="45">S26*365</f>
        <v>0</v>
      </c>
      <c r="U26" s="6">
        <f t="shared" ref="U26:U30" si="46">M26-T26</f>
        <v>0</v>
      </c>
      <c r="V26" s="6">
        <f t="shared" ref="V26:V31" si="47">U26/30</f>
        <v>0</v>
      </c>
      <c r="W26" s="6">
        <f t="shared" ref="W26:W31" si="48">FLOOR(V26,1)</f>
        <v>0</v>
      </c>
      <c r="X26" s="6">
        <f t="shared" ref="X26:X31" si="49">W26*30</f>
        <v>0</v>
      </c>
      <c r="AB26" s="97"/>
      <c r="AC26" s="386">
        <f>ROUND(IF(IF(O26&gt;12,6,O26*0.5)+IF(P26&gt;15,0.5,0)+IF(N26&gt;0,6,0)&gt;12,6,IF(O26&gt;12,6,O26*0.5)+IF(P26&gt;15,0.5,0)+IF(N26&gt;0,6,0)),3)</f>
        <v>0</v>
      </c>
      <c r="AD26" s="97"/>
      <c r="AE26" s="97"/>
      <c r="AF26" s="97"/>
      <c r="AG26" s="97"/>
      <c r="AH26" s="97"/>
      <c r="AI26" s="97"/>
      <c r="AJ26" s="97"/>
      <c r="AK26" s="97"/>
      <c r="AL26" s="97"/>
      <c r="AM26" s="97"/>
      <c r="AN26" s="97"/>
      <c r="AO26" s="97"/>
      <c r="AP26" s="97"/>
      <c r="AQ26" s="97"/>
      <c r="AR26" s="97"/>
      <c r="AS26" s="97"/>
      <c r="AT26" s="97"/>
    </row>
    <row r="27" spans="1:46" ht="23.65" customHeight="1" thickTop="1" thickBot="1" x14ac:dyDescent="0.4">
      <c r="A27" s="795" t="s">
        <v>104</v>
      </c>
      <c r="B27" s="796"/>
      <c r="C27" s="796"/>
      <c r="D27" s="796"/>
      <c r="E27" s="796"/>
      <c r="F27" s="796"/>
      <c r="G27" s="797"/>
      <c r="H27" s="210" t="s">
        <v>37</v>
      </c>
      <c r="I27" s="638" t="s">
        <v>100</v>
      </c>
      <c r="J27" s="639"/>
      <c r="K27" s="639"/>
      <c r="L27" s="640"/>
      <c r="M27" s="385">
        <f>SUMIFS(M6:M15,G6:G15,"AA",H6:H15,"NON")</f>
        <v>0</v>
      </c>
      <c r="N27" s="85">
        <f t="shared" si="39"/>
        <v>0</v>
      </c>
      <c r="O27" s="86">
        <f t="shared" si="40"/>
        <v>0</v>
      </c>
      <c r="P27" s="87">
        <f t="shared" si="41"/>
        <v>0</v>
      </c>
      <c r="Q27" s="6">
        <f t="shared" si="42"/>
        <v>0</v>
      </c>
      <c r="R27" s="6">
        <f t="shared" si="43"/>
        <v>0</v>
      </c>
      <c r="S27" s="6">
        <f t="shared" si="44"/>
        <v>0</v>
      </c>
      <c r="T27" s="6">
        <f t="shared" si="45"/>
        <v>0</v>
      </c>
      <c r="U27" s="6">
        <f t="shared" si="46"/>
        <v>0</v>
      </c>
      <c r="V27" s="6">
        <f t="shared" si="47"/>
        <v>0</v>
      </c>
      <c r="W27" s="6">
        <f t="shared" si="48"/>
        <v>0</v>
      </c>
      <c r="X27" s="6">
        <f t="shared" si="49"/>
        <v>0</v>
      </c>
      <c r="AB27" s="97"/>
      <c r="AC27" s="386">
        <f>IF(IF(O27&gt;12,3,O27*0.25)+IF(P27&gt;15,0.25,0)+IF(N27&gt;0,3,0)&gt;12,6,IF(O27&gt;12,3,O27*0.25)+IF(P27&gt;15,0.25,0)+IF(N27&gt;0,3,0))</f>
        <v>0</v>
      </c>
      <c r="AD27" s="97"/>
      <c r="AE27" s="97"/>
      <c r="AF27" s="97"/>
      <c r="AG27" s="97"/>
      <c r="AH27" s="97"/>
      <c r="AI27" s="97"/>
      <c r="AJ27" s="97"/>
      <c r="AK27" s="97"/>
      <c r="AL27" s="97"/>
      <c r="AM27" s="97"/>
      <c r="AN27" s="97"/>
      <c r="AO27" s="97"/>
      <c r="AP27" s="97"/>
      <c r="AQ27" s="97"/>
      <c r="AR27" s="97"/>
      <c r="AS27" s="97"/>
      <c r="AT27" s="97"/>
    </row>
    <row r="28" spans="1:46" ht="23.65" customHeight="1" thickTop="1" thickBot="1" x14ac:dyDescent="0.4">
      <c r="A28" s="798"/>
      <c r="B28" s="799"/>
      <c r="C28" s="799"/>
      <c r="D28" s="799"/>
      <c r="E28" s="799"/>
      <c r="F28" s="799"/>
      <c r="G28" s="800"/>
      <c r="H28" s="211" t="s">
        <v>101</v>
      </c>
      <c r="I28" s="638" t="s">
        <v>150</v>
      </c>
      <c r="J28" s="639"/>
      <c r="K28" s="639"/>
      <c r="L28" s="640"/>
      <c r="M28" s="385">
        <f xml:space="preserve">   SUMIFS(M6:M15,G6:G15,"ALTRO",H6:H15,"SS")   +     SUMIFS(M6:M15,G6:G15,"CS",H6:H15,"SS")+SUMIFS(M6:M15,G6:G15,"AT",H6:H15,"SS")</f>
        <v>0</v>
      </c>
      <c r="N28" s="85">
        <f t="shared" si="39"/>
        <v>0</v>
      </c>
      <c r="O28" s="86">
        <f t="shared" si="40"/>
        <v>0</v>
      </c>
      <c r="P28" s="87">
        <f t="shared" si="41"/>
        <v>0</v>
      </c>
      <c r="Q28" s="6">
        <f t="shared" si="42"/>
        <v>0</v>
      </c>
      <c r="R28" s="6">
        <f t="shared" si="43"/>
        <v>0</v>
      </c>
      <c r="S28" s="6">
        <f t="shared" si="44"/>
        <v>0</v>
      </c>
      <c r="T28" s="6">
        <f t="shared" si="45"/>
        <v>0</v>
      </c>
      <c r="U28" s="6">
        <f t="shared" si="46"/>
        <v>0</v>
      </c>
      <c r="V28" s="6">
        <f t="shared" si="47"/>
        <v>0</v>
      </c>
      <c r="W28" s="6">
        <f t="shared" si="48"/>
        <v>0</v>
      </c>
      <c r="X28" s="6">
        <f t="shared" si="49"/>
        <v>0</v>
      </c>
      <c r="AB28" s="97"/>
      <c r="AC28" s="386">
        <f>ROUND(IF(IF(O28&gt;12,1.2,O28*0.1)+IF(P28&gt;15,0.1,0)+IF(N28&gt;0,1.2,0)&gt;12,1.2,IF(O28&gt;12,1.2,O28*0.1)+IF(P28&gt;15,0.1,0)+IF(N28&gt;0,1.2,0)),3)</f>
        <v>0</v>
      </c>
      <c r="AD28" s="97"/>
      <c r="AE28" s="97"/>
      <c r="AF28" s="97"/>
      <c r="AG28" s="97"/>
      <c r="AH28" s="97"/>
      <c r="AI28" s="97"/>
      <c r="AJ28" s="97"/>
      <c r="AK28" s="97"/>
      <c r="AL28" s="97"/>
      <c r="AM28" s="97"/>
      <c r="AN28" s="97"/>
      <c r="AO28" s="97"/>
      <c r="AP28" s="97"/>
      <c r="AQ28" s="97"/>
      <c r="AR28" s="97"/>
      <c r="AS28" s="97"/>
      <c r="AT28" s="97"/>
    </row>
    <row r="29" spans="1:46" ht="23.65" customHeight="1" thickTop="1" thickBot="1" x14ac:dyDescent="0.4">
      <c r="A29" s="798"/>
      <c r="B29" s="799"/>
      <c r="C29" s="799"/>
      <c r="D29" s="799"/>
      <c r="E29" s="799"/>
      <c r="F29" s="799"/>
      <c r="G29" s="800"/>
      <c r="H29" s="211" t="s">
        <v>101</v>
      </c>
      <c r="I29" s="638" t="s">
        <v>100</v>
      </c>
      <c r="J29" s="639"/>
      <c r="K29" s="639"/>
      <c r="L29" s="640"/>
      <c r="M29" s="385">
        <f>SUMIFS(M6:M15,G6:G15,"ALTRO",H6:H15,"NON")     +SUMIFS(M6:M15,G6:G15,"cs",H6:H15,"NON")      +SUMIFS(M6:M15,G6:G15,"AT",H6:H15,"NON")</f>
        <v>0</v>
      </c>
      <c r="N29" s="85">
        <f t="shared" si="39"/>
        <v>0</v>
      </c>
      <c r="O29" s="86">
        <f t="shared" si="40"/>
        <v>0</v>
      </c>
      <c r="P29" s="87">
        <f t="shared" si="41"/>
        <v>0</v>
      </c>
      <c r="Q29" s="6">
        <f t="shared" si="42"/>
        <v>0</v>
      </c>
      <c r="R29" s="6">
        <f t="shared" si="43"/>
        <v>0</v>
      </c>
      <c r="S29" s="6">
        <f t="shared" si="44"/>
        <v>0</v>
      </c>
      <c r="T29" s="6">
        <f t="shared" si="45"/>
        <v>0</v>
      </c>
      <c r="U29" s="6">
        <f t="shared" si="46"/>
        <v>0</v>
      </c>
      <c r="V29" s="6">
        <f t="shared" si="47"/>
        <v>0</v>
      </c>
      <c r="W29" s="6">
        <f t="shared" si="48"/>
        <v>0</v>
      </c>
      <c r="X29" s="6">
        <f t="shared" si="49"/>
        <v>0</v>
      </c>
      <c r="AB29" s="97"/>
      <c r="AC29" s="386">
        <f>ROUND(IF(IF(O29&gt;12,0.6,O29*0.05)+IF(P29&gt;15,0.05,0)+IF(N29&gt;0,0.6,0)&gt;12,0.6,IF(O29&gt;12,0.6,O29*0.05)+IF(P29&gt;15,0.05,0)+IF(N29&gt;0,0.6,0)),3)</f>
        <v>0</v>
      </c>
      <c r="AD29" s="97"/>
      <c r="AE29" s="97"/>
      <c r="AF29" s="97"/>
      <c r="AG29" s="97"/>
      <c r="AH29" s="97"/>
      <c r="AI29" s="97"/>
      <c r="AJ29" s="97"/>
      <c r="AK29" s="97"/>
      <c r="AL29" s="97"/>
      <c r="AM29" s="97"/>
      <c r="AN29" s="97"/>
      <c r="AO29" s="97"/>
      <c r="AP29" s="97"/>
      <c r="AQ29" s="97"/>
      <c r="AR29" s="97"/>
      <c r="AS29" s="97"/>
      <c r="AT29" s="97"/>
    </row>
    <row r="30" spans="1:46" ht="23.65" customHeight="1" thickTop="1" thickBot="1" x14ac:dyDescent="0.4">
      <c r="A30" s="778" t="s">
        <v>109</v>
      </c>
      <c r="B30" s="779"/>
      <c r="C30" s="779"/>
      <c r="D30" s="779"/>
      <c r="E30" s="779"/>
      <c r="F30" s="666" t="str">
        <f>IF(+Anno_1=0,"",+Anno_1)</f>
        <v/>
      </c>
      <c r="G30" s="667"/>
      <c r="H30" s="211" t="s">
        <v>101</v>
      </c>
      <c r="I30" s="638" t="s">
        <v>154</v>
      </c>
      <c r="J30" s="639"/>
      <c r="K30" s="639"/>
      <c r="L30" s="640"/>
      <c r="M30" s="389">
        <f>SUMIFS(M6:M15,G6:G15,"ALTRO",H6:H15,"ENTE")</f>
        <v>0</v>
      </c>
      <c r="N30" s="82">
        <f t="shared" si="39"/>
        <v>0</v>
      </c>
      <c r="O30" s="83">
        <f t="shared" si="40"/>
        <v>0</v>
      </c>
      <c r="P30" s="84">
        <f t="shared" si="41"/>
        <v>0</v>
      </c>
      <c r="Q30" s="6">
        <f t="shared" si="42"/>
        <v>0</v>
      </c>
      <c r="R30" s="6">
        <f t="shared" si="43"/>
        <v>0</v>
      </c>
      <c r="S30" s="6">
        <f t="shared" si="44"/>
        <v>0</v>
      </c>
      <c r="T30" s="6">
        <f t="shared" si="45"/>
        <v>0</v>
      </c>
      <c r="U30" s="6">
        <f t="shared" si="46"/>
        <v>0</v>
      </c>
      <c r="V30" s="6">
        <f t="shared" si="47"/>
        <v>0</v>
      </c>
      <c r="W30" s="6">
        <f t="shared" si="48"/>
        <v>0</v>
      </c>
      <c r="X30" s="6">
        <f t="shared" si="49"/>
        <v>0</v>
      </c>
      <c r="AB30" s="97"/>
      <c r="AC30" s="386">
        <f>ROUND(IF(IF(O30&gt;12,0.6,O30*0.05)+IF(P30&gt;15,0.05,0)+IF(N30&gt;0,0.6,0)&gt;12,0.6,IF(O30&gt;12,0.6,O30*0.05)+IF(P30&gt;15,0.05,0)+IF(N30&gt;0,0.6,0)),3)</f>
        <v>0</v>
      </c>
      <c r="AD30" s="97"/>
      <c r="AE30" s="97"/>
      <c r="AF30" s="97"/>
      <c r="AG30" s="97"/>
      <c r="AH30" s="97"/>
      <c r="AI30" s="97"/>
      <c r="AJ30" s="97"/>
      <c r="AK30" s="97"/>
      <c r="AL30" s="97"/>
      <c r="AM30" s="97"/>
      <c r="AN30" s="97"/>
      <c r="AO30" s="97"/>
      <c r="AP30" s="97"/>
      <c r="AQ30" s="97"/>
      <c r="AR30" s="97"/>
      <c r="AS30" s="97"/>
      <c r="AT30" s="97"/>
    </row>
    <row r="31" spans="1:46" ht="23.65" customHeight="1" thickTop="1" thickBot="1" x14ac:dyDescent="0.4">
      <c r="A31" s="780"/>
      <c r="B31" s="781"/>
      <c r="C31" s="781"/>
      <c r="D31" s="781"/>
      <c r="E31" s="781"/>
      <c r="F31" s="668"/>
      <c r="G31" s="669"/>
      <c r="H31" s="656" t="s">
        <v>110</v>
      </c>
      <c r="I31" s="657"/>
      <c r="J31" s="657"/>
      <c r="K31" s="657"/>
      <c r="L31" s="658"/>
      <c r="M31" s="390">
        <f>SUM(M26:M30)</f>
        <v>0</v>
      </c>
      <c r="N31" s="148">
        <f t="shared" si="39"/>
        <v>0</v>
      </c>
      <c r="O31" s="146">
        <f t="shared" si="40"/>
        <v>0</v>
      </c>
      <c r="P31" s="147">
        <f t="shared" si="41"/>
        <v>0</v>
      </c>
      <c r="Q31" s="6">
        <f t="shared" si="42"/>
        <v>0</v>
      </c>
      <c r="R31" s="6">
        <f>M31/365</f>
        <v>0</v>
      </c>
      <c r="S31" s="6">
        <f t="shared" si="44"/>
        <v>0</v>
      </c>
      <c r="T31" s="6">
        <f t="shared" si="45"/>
        <v>0</v>
      </c>
      <c r="U31" s="6">
        <f>M31-T31</f>
        <v>0</v>
      </c>
      <c r="V31" s="6">
        <f t="shared" si="47"/>
        <v>0</v>
      </c>
      <c r="W31" s="6">
        <f t="shared" si="48"/>
        <v>0</v>
      </c>
      <c r="X31" s="6">
        <f t="shared" si="49"/>
        <v>0</v>
      </c>
      <c r="AB31" s="97"/>
      <c r="AC31" s="388">
        <f>IF(SUM(AC26:AC30)&gt;6,6,SUM(AC26:AC30))</f>
        <v>0</v>
      </c>
      <c r="AD31" s="97"/>
      <c r="AE31" s="97"/>
      <c r="AF31" s="97"/>
      <c r="AG31" s="97"/>
      <c r="AH31" s="97"/>
      <c r="AI31" s="97"/>
      <c r="AJ31" s="97"/>
      <c r="AK31" s="97"/>
      <c r="AL31" s="97"/>
      <c r="AM31" s="97"/>
      <c r="AN31" s="97"/>
      <c r="AO31" s="97"/>
      <c r="AP31" s="97"/>
      <c r="AQ31" s="97"/>
      <c r="AR31" s="97"/>
      <c r="AS31" s="97"/>
      <c r="AT31" s="97"/>
    </row>
    <row r="32" spans="1:46" ht="23.25" x14ac:dyDescent="0.2">
      <c r="A32" s="201"/>
      <c r="B32" s="201"/>
      <c r="C32" s="201"/>
      <c r="D32" s="201"/>
      <c r="E32" s="201"/>
      <c r="F32" s="201"/>
      <c r="G32" s="201"/>
      <c r="H32" s="105"/>
      <c r="I32" s="106"/>
      <c r="J32" s="101"/>
      <c r="K32" s="101"/>
      <c r="L32" s="101"/>
      <c r="M32" s="102"/>
      <c r="N32" s="107"/>
      <c r="O32" s="107"/>
      <c r="P32" s="107"/>
      <c r="Q32" s="97"/>
      <c r="R32" s="97"/>
      <c r="S32" s="97"/>
      <c r="T32" s="97"/>
      <c r="U32" s="97"/>
      <c r="V32" s="97"/>
      <c r="W32" s="97"/>
      <c r="X32" s="97"/>
      <c r="Y32" s="97"/>
      <c r="Z32" s="97"/>
      <c r="AA32" s="97"/>
      <c r="AB32" s="97"/>
      <c r="AC32" s="109"/>
      <c r="AD32" s="97"/>
      <c r="AE32" s="97"/>
      <c r="AF32" s="97"/>
      <c r="AG32" s="97"/>
      <c r="AH32" s="97"/>
      <c r="AI32" s="97"/>
      <c r="AJ32" s="97"/>
      <c r="AK32" s="97"/>
      <c r="AL32" s="97"/>
      <c r="AM32" s="97"/>
      <c r="AN32" s="97"/>
      <c r="AO32" s="97"/>
      <c r="AP32" s="97"/>
      <c r="AQ32" s="97"/>
      <c r="AR32" s="97"/>
      <c r="AS32" s="97"/>
      <c r="AT32" s="97"/>
    </row>
    <row r="33" spans="1:46" ht="24" thickBot="1" x14ac:dyDescent="0.4">
      <c r="A33" s="201"/>
      <c r="B33" s="201"/>
      <c r="C33" s="201"/>
      <c r="D33" s="201"/>
      <c r="E33" s="201"/>
      <c r="F33" s="201"/>
      <c r="G33" s="201"/>
      <c r="H33" s="97"/>
      <c r="I33" s="97"/>
      <c r="J33" s="97"/>
      <c r="K33" s="97"/>
      <c r="L33" s="97"/>
      <c r="M33" s="102"/>
      <c r="N33" s="103" t="s">
        <v>85</v>
      </c>
      <c r="O33" s="103" t="s">
        <v>86</v>
      </c>
      <c r="P33" s="103" t="s">
        <v>87</v>
      </c>
      <c r="Q33" s="110"/>
      <c r="R33" s="110"/>
      <c r="S33" s="110"/>
      <c r="T33" s="110"/>
      <c r="U33" s="110"/>
      <c r="V33" s="110"/>
      <c r="W33" s="110"/>
      <c r="X33" s="110"/>
      <c r="Y33" s="97"/>
      <c r="Z33" s="97"/>
      <c r="AA33" s="97"/>
      <c r="AB33" s="97"/>
      <c r="AC33" s="104" t="s">
        <v>103</v>
      </c>
      <c r="AD33" s="97"/>
      <c r="AE33" s="97"/>
      <c r="AF33" s="97"/>
      <c r="AG33" s="97"/>
      <c r="AH33" s="97"/>
      <c r="AI33" s="97"/>
      <c r="AJ33" s="97"/>
      <c r="AK33" s="97"/>
      <c r="AL33" s="97"/>
      <c r="AM33" s="97"/>
      <c r="AN33" s="97"/>
      <c r="AO33" s="97"/>
      <c r="AP33" s="97"/>
      <c r="AQ33" s="97"/>
      <c r="AR33" s="97"/>
      <c r="AS33" s="97"/>
      <c r="AT33" s="97"/>
    </row>
    <row r="34" spans="1:46" ht="24.75" thickTop="1" thickBot="1" x14ac:dyDescent="0.4">
      <c r="A34" s="786" t="s">
        <v>102</v>
      </c>
      <c r="B34" s="787"/>
      <c r="C34" s="787"/>
      <c r="D34" s="787"/>
      <c r="E34" s="787"/>
      <c r="F34" s="787"/>
      <c r="G34" s="788"/>
      <c r="H34" s="210" t="s">
        <v>61</v>
      </c>
      <c r="I34" s="638" t="s">
        <v>150</v>
      </c>
      <c r="J34" s="639"/>
      <c r="K34" s="639"/>
      <c r="L34" s="640"/>
      <c r="M34" s="385">
        <f>SUMIFS(M6:M15,G6:G15,"AT",H6:H15,"ss")</f>
        <v>0</v>
      </c>
      <c r="N34" s="94">
        <f t="shared" ref="N34:N39" si="50">FLOOR(R34,1)</f>
        <v>0</v>
      </c>
      <c r="O34" s="95">
        <f t="shared" ref="O34:O39" si="51">FLOOR(V34,1)</f>
        <v>0</v>
      </c>
      <c r="P34" s="96">
        <f t="shared" ref="P34:P39" si="52">U34-X34</f>
        <v>0</v>
      </c>
      <c r="Q34" s="6">
        <f t="shared" ref="Q34:Q39" si="53">T34+X34+Y34</f>
        <v>0</v>
      </c>
      <c r="R34" s="6">
        <f t="shared" ref="R34:R38" si="54">M34/365</f>
        <v>0</v>
      </c>
      <c r="S34" s="6">
        <f t="shared" ref="S34:S39" si="55">FLOOR(R34,1)</f>
        <v>0</v>
      </c>
      <c r="T34" s="6">
        <f t="shared" ref="T34:T39" si="56">S34*365</f>
        <v>0</v>
      </c>
      <c r="U34" s="6">
        <f t="shared" ref="U34:U38" si="57">M34-T34</f>
        <v>0</v>
      </c>
      <c r="V34" s="6">
        <f t="shared" ref="V34:V39" si="58">U34/30</f>
        <v>0</v>
      </c>
      <c r="W34" s="6">
        <f t="shared" ref="W34:W39" si="59">FLOOR(V34,1)</f>
        <v>0</v>
      </c>
      <c r="X34" s="6">
        <f t="shared" ref="X34:X39" si="60">W34*30</f>
        <v>0</v>
      </c>
      <c r="AB34" s="97"/>
      <c r="AC34" s="386">
        <f>ROUND(IF(IF(O34&gt;12,6,O34*0.5)+IF(P34&gt;15,0.5,0)+IF(N34&gt;0,6,0)&gt;12,6,IF(O34&gt;12,6,O34*0.5)+IF(P34&gt;15,0.5,0)+IF(N34&gt;0,6,0)),3)</f>
        <v>0</v>
      </c>
      <c r="AD34" s="97"/>
      <c r="AE34" s="97"/>
      <c r="AF34" s="97"/>
      <c r="AG34" s="97"/>
      <c r="AH34" s="97"/>
      <c r="AI34" s="97"/>
      <c r="AJ34" s="97"/>
      <c r="AK34" s="97"/>
      <c r="AL34" s="97"/>
      <c r="AM34" s="97"/>
      <c r="AN34" s="97"/>
      <c r="AO34" s="97"/>
      <c r="AP34" s="97"/>
      <c r="AQ34" s="97"/>
      <c r="AR34" s="97"/>
      <c r="AS34" s="97"/>
      <c r="AT34" s="97"/>
    </row>
    <row r="35" spans="1:46" ht="23.65" customHeight="1" thickTop="1" thickBot="1" x14ac:dyDescent="0.4">
      <c r="A35" s="789" t="s">
        <v>106</v>
      </c>
      <c r="B35" s="790"/>
      <c r="C35" s="790"/>
      <c r="D35" s="790"/>
      <c r="E35" s="790"/>
      <c r="F35" s="790"/>
      <c r="G35" s="791"/>
      <c r="H35" s="210" t="s">
        <v>61</v>
      </c>
      <c r="I35" s="638" t="s">
        <v>100</v>
      </c>
      <c r="J35" s="639"/>
      <c r="K35" s="639"/>
      <c r="L35" s="640"/>
      <c r="M35" s="385">
        <f>SUMIFS(M6:M15,G6:G15,"AT",H6:H15,"NON")</f>
        <v>0</v>
      </c>
      <c r="N35" s="85">
        <f t="shared" si="50"/>
        <v>0</v>
      </c>
      <c r="O35" s="86">
        <f t="shared" si="51"/>
        <v>0</v>
      </c>
      <c r="P35" s="87">
        <f t="shared" si="52"/>
        <v>0</v>
      </c>
      <c r="Q35" s="6">
        <f t="shared" si="53"/>
        <v>0</v>
      </c>
      <c r="R35" s="6">
        <f t="shared" si="54"/>
        <v>0</v>
      </c>
      <c r="S35" s="6">
        <f t="shared" si="55"/>
        <v>0</v>
      </c>
      <c r="T35" s="6">
        <f t="shared" si="56"/>
        <v>0</v>
      </c>
      <c r="U35" s="6">
        <f t="shared" si="57"/>
        <v>0</v>
      </c>
      <c r="V35" s="6">
        <f t="shared" si="58"/>
        <v>0</v>
      </c>
      <c r="W35" s="6">
        <f t="shared" si="59"/>
        <v>0</v>
      </c>
      <c r="X35" s="6">
        <f t="shared" si="60"/>
        <v>0</v>
      </c>
      <c r="AB35" s="97"/>
      <c r="AC35" s="386">
        <f>ROUND(IF(IF(O35&gt;12,3,O35*0.25)+IF(P35&gt;15,0.25,0)+IF(N35&gt;0,3,0)&gt;12,6,IF(O35&gt;12,3,O35*0.25)+IF(P35&gt;15,0.25,0)+IF(N35&gt;0,3,0)),3)</f>
        <v>0</v>
      </c>
      <c r="AD35" s="97"/>
      <c r="AE35" s="97"/>
      <c r="AF35" s="97"/>
      <c r="AG35" s="97"/>
      <c r="AH35" s="97"/>
      <c r="AI35" s="97"/>
      <c r="AJ35" s="97"/>
      <c r="AK35" s="97"/>
      <c r="AL35" s="97"/>
      <c r="AM35" s="97"/>
      <c r="AN35" s="97"/>
      <c r="AO35" s="97"/>
      <c r="AP35" s="97"/>
      <c r="AQ35" s="97"/>
      <c r="AR35" s="97"/>
      <c r="AS35" s="97"/>
      <c r="AT35" s="97"/>
    </row>
    <row r="36" spans="1:46" ht="23.65" customHeight="1" thickTop="1" thickBot="1" x14ac:dyDescent="0.4">
      <c r="A36" s="792"/>
      <c r="B36" s="793"/>
      <c r="C36" s="793"/>
      <c r="D36" s="793"/>
      <c r="E36" s="793"/>
      <c r="F36" s="793"/>
      <c r="G36" s="794"/>
      <c r="H36" s="211" t="s">
        <v>101</v>
      </c>
      <c r="I36" s="638" t="s">
        <v>150</v>
      </c>
      <c r="J36" s="639"/>
      <c r="K36" s="639"/>
      <c r="L36" s="640"/>
      <c r="M36" s="385">
        <f>SUMIFS(M6:M15,G6:G15,"ALTRO",H6:H15,"SS")+SUMIFS(M6:M15,G6:G15,"CS",H6:H15,"SS")+SUMIFS(M6:M15,G6:G15,"AA",H6:H15,"SS")</f>
        <v>0</v>
      </c>
      <c r="N36" s="85">
        <f t="shared" si="50"/>
        <v>0</v>
      </c>
      <c r="O36" s="86">
        <f t="shared" si="51"/>
        <v>0</v>
      </c>
      <c r="P36" s="87">
        <f t="shared" si="52"/>
        <v>0</v>
      </c>
      <c r="Q36" s="6">
        <f t="shared" si="53"/>
        <v>0</v>
      </c>
      <c r="R36" s="6">
        <f t="shared" si="54"/>
        <v>0</v>
      </c>
      <c r="S36" s="6">
        <f t="shared" si="55"/>
        <v>0</v>
      </c>
      <c r="T36" s="6">
        <f t="shared" si="56"/>
        <v>0</v>
      </c>
      <c r="U36" s="6">
        <f t="shared" si="57"/>
        <v>0</v>
      </c>
      <c r="V36" s="6">
        <f t="shared" si="58"/>
        <v>0</v>
      </c>
      <c r="W36" s="6">
        <f t="shared" si="59"/>
        <v>0</v>
      </c>
      <c r="X36" s="6">
        <f t="shared" si="60"/>
        <v>0</v>
      </c>
      <c r="AB36" s="97"/>
      <c r="AC36" s="386">
        <f>ROUND(IF(IF(O36&gt;12,1.2,O36*0.1)+IF(P36&gt;15,0.1,0)+IF(N36&gt;0,1.2,0)&gt;12,1.2,IF(O36&gt;12,1.2,O36*0.1)+IF(P36&gt;15,0.1,0)+IF(N36&gt;0,1.2,0)),3)</f>
        <v>0</v>
      </c>
      <c r="AD36" s="97"/>
      <c r="AE36" s="97"/>
      <c r="AF36" s="97"/>
      <c r="AG36" s="97"/>
      <c r="AH36" s="97"/>
      <c r="AI36" s="97"/>
      <c r="AJ36" s="97"/>
      <c r="AK36" s="97"/>
      <c r="AL36" s="97"/>
      <c r="AM36" s="97"/>
      <c r="AN36" s="97"/>
      <c r="AO36" s="97"/>
      <c r="AP36" s="97"/>
      <c r="AQ36" s="97"/>
      <c r="AR36" s="97"/>
      <c r="AS36" s="97"/>
      <c r="AT36" s="97"/>
    </row>
    <row r="37" spans="1:46" ht="23.65" customHeight="1" thickTop="1" thickBot="1" x14ac:dyDescent="0.4">
      <c r="A37" s="792"/>
      <c r="B37" s="793"/>
      <c r="C37" s="793"/>
      <c r="D37" s="793"/>
      <c r="E37" s="793"/>
      <c r="F37" s="793"/>
      <c r="G37" s="794"/>
      <c r="H37" s="211" t="s">
        <v>101</v>
      </c>
      <c r="I37" s="638" t="s">
        <v>100</v>
      </c>
      <c r="J37" s="639"/>
      <c r="K37" s="639"/>
      <c r="L37" s="640"/>
      <c r="M37" s="385">
        <f>SUMIFS(M6:M15,G6:G15,"ALTRO",H6:H15,"NON")+          SUMIFS(M6:M15,G6:G15,"cs",H6:H15,"NON")                 +SUMIFS(M6:M15,G6:G15,"Aa",H6:H15,"NON")</f>
        <v>0</v>
      </c>
      <c r="N37" s="85">
        <f t="shared" si="50"/>
        <v>0</v>
      </c>
      <c r="O37" s="86">
        <f t="shared" si="51"/>
        <v>0</v>
      </c>
      <c r="P37" s="87">
        <f t="shared" si="52"/>
        <v>0</v>
      </c>
      <c r="Q37" s="6">
        <f t="shared" si="53"/>
        <v>0</v>
      </c>
      <c r="R37" s="6">
        <f t="shared" si="54"/>
        <v>0</v>
      </c>
      <c r="S37" s="6">
        <f t="shared" si="55"/>
        <v>0</v>
      </c>
      <c r="T37" s="6">
        <f t="shared" si="56"/>
        <v>0</v>
      </c>
      <c r="U37" s="6">
        <f t="shared" si="57"/>
        <v>0</v>
      </c>
      <c r="V37" s="6">
        <f t="shared" si="58"/>
        <v>0</v>
      </c>
      <c r="W37" s="6">
        <f t="shared" si="59"/>
        <v>0</v>
      </c>
      <c r="X37" s="6">
        <f t="shared" si="60"/>
        <v>0</v>
      </c>
      <c r="AB37" s="97"/>
      <c r="AC37" s="386">
        <f>ROUND(IF(IF(O37&gt;12,0.6,O37*0.05)+IF(P37&gt;15,0.05,0)+IF(N37&gt;0,0.6,0)&gt;12,0.6,IF(O37&gt;12,0.6,O37*0.05)+IF(P37&gt;15,0.05,0)+IF(N37&gt;0,0.6,0)),3)</f>
        <v>0</v>
      </c>
      <c r="AD37" s="97"/>
      <c r="AE37" s="97"/>
      <c r="AF37" s="97"/>
      <c r="AG37" s="97"/>
      <c r="AH37" s="97"/>
      <c r="AI37" s="97"/>
      <c r="AJ37" s="97"/>
      <c r="AK37" s="97"/>
      <c r="AL37" s="97"/>
      <c r="AM37" s="97"/>
      <c r="AN37" s="97"/>
      <c r="AO37" s="97"/>
      <c r="AP37" s="97"/>
      <c r="AQ37" s="97"/>
      <c r="AR37" s="97"/>
      <c r="AS37" s="97"/>
      <c r="AT37" s="97"/>
    </row>
    <row r="38" spans="1:46" ht="23.65" customHeight="1" thickTop="1" thickBot="1" x14ac:dyDescent="0.4">
      <c r="A38" s="782" t="s">
        <v>109</v>
      </c>
      <c r="B38" s="783"/>
      <c r="C38" s="783"/>
      <c r="D38" s="783"/>
      <c r="E38" s="783"/>
      <c r="F38" s="634" t="str">
        <f>IF(+Anno_1=0,"",+Anno_1)</f>
        <v/>
      </c>
      <c r="G38" s="635"/>
      <c r="H38" s="211" t="s">
        <v>101</v>
      </c>
      <c r="I38" s="638" t="s">
        <v>154</v>
      </c>
      <c r="J38" s="639"/>
      <c r="K38" s="639"/>
      <c r="L38" s="640"/>
      <c r="M38" s="385">
        <f>SUMIFS(M6:M15,G6:G15,"ALTRO",H6:H15,"ENTE")</f>
        <v>0</v>
      </c>
      <c r="N38" s="91">
        <f t="shared" si="50"/>
        <v>0</v>
      </c>
      <c r="O38" s="92">
        <f t="shared" si="51"/>
        <v>0</v>
      </c>
      <c r="P38" s="93">
        <f t="shared" si="52"/>
        <v>0</v>
      </c>
      <c r="Q38" s="6">
        <f t="shared" si="53"/>
        <v>0</v>
      </c>
      <c r="R38" s="6">
        <f t="shared" si="54"/>
        <v>0</v>
      </c>
      <c r="S38" s="6">
        <f t="shared" si="55"/>
        <v>0</v>
      </c>
      <c r="T38" s="6">
        <f t="shared" si="56"/>
        <v>0</v>
      </c>
      <c r="U38" s="6">
        <f t="shared" si="57"/>
        <v>0</v>
      </c>
      <c r="V38" s="6">
        <f t="shared" si="58"/>
        <v>0</v>
      </c>
      <c r="W38" s="6">
        <f t="shared" si="59"/>
        <v>0</v>
      </c>
      <c r="X38" s="6">
        <f t="shared" si="60"/>
        <v>0</v>
      </c>
      <c r="AB38" s="97"/>
      <c r="AC38" s="386">
        <f>ROUND(IF(IF(O38&gt;12,0.6,O38*0.05)+IF(P38&gt;15,0.05,0)+IF(N38&gt;0,0.6,0)&gt;12,0.6,IF(O38&gt;12,0.6,O38*0.05)+IF(P38&gt;15,0.05,0)+IF(N38&gt;0,0.6,0)),3)</f>
        <v>0</v>
      </c>
      <c r="AD38" s="97"/>
      <c r="AE38" s="97"/>
      <c r="AF38" s="97"/>
      <c r="AG38" s="97"/>
      <c r="AH38" s="97"/>
      <c r="AI38" s="97"/>
      <c r="AJ38" s="97"/>
      <c r="AK38" s="97"/>
      <c r="AL38" s="97"/>
      <c r="AM38" s="97"/>
      <c r="AN38" s="97"/>
      <c r="AO38" s="97"/>
      <c r="AP38" s="97"/>
      <c r="AQ38" s="97"/>
      <c r="AR38" s="97"/>
      <c r="AS38" s="97"/>
      <c r="AT38" s="97"/>
    </row>
    <row r="39" spans="1:46" ht="23.65" customHeight="1" thickTop="1" thickBot="1" x14ac:dyDescent="0.4">
      <c r="A39" s="784"/>
      <c r="B39" s="785"/>
      <c r="C39" s="785"/>
      <c r="D39" s="785"/>
      <c r="E39" s="785"/>
      <c r="F39" s="636"/>
      <c r="G39" s="637"/>
      <c r="H39" s="656" t="s">
        <v>110</v>
      </c>
      <c r="I39" s="657"/>
      <c r="J39" s="657"/>
      <c r="K39" s="657"/>
      <c r="L39" s="658"/>
      <c r="M39" s="390">
        <f>SUM(M34:M38)</f>
        <v>0</v>
      </c>
      <c r="N39" s="148">
        <f t="shared" si="50"/>
        <v>0</v>
      </c>
      <c r="O39" s="146">
        <f t="shared" si="51"/>
        <v>0</v>
      </c>
      <c r="P39" s="147">
        <f t="shared" si="52"/>
        <v>0</v>
      </c>
      <c r="Q39" s="6">
        <f t="shared" si="53"/>
        <v>0</v>
      </c>
      <c r="R39" s="6">
        <f>M39/365</f>
        <v>0</v>
      </c>
      <c r="S39" s="6">
        <f t="shared" si="55"/>
        <v>0</v>
      </c>
      <c r="T39" s="6">
        <f t="shared" si="56"/>
        <v>0</v>
      </c>
      <c r="U39" s="6">
        <f>M39-T39</f>
        <v>0</v>
      </c>
      <c r="V39" s="6">
        <f t="shared" si="58"/>
        <v>0</v>
      </c>
      <c r="W39" s="6">
        <f t="shared" si="59"/>
        <v>0</v>
      </c>
      <c r="X39" s="6">
        <f t="shared" si="60"/>
        <v>0</v>
      </c>
      <c r="AB39" s="97"/>
      <c r="AC39" s="388">
        <f>IF(SUM(AC34:AC38)&gt;6,6,SUM(AC34:AC38))</f>
        <v>0</v>
      </c>
      <c r="AD39" s="97"/>
      <c r="AE39" s="97"/>
      <c r="AF39" s="97"/>
      <c r="AG39" s="97"/>
      <c r="AH39" s="97"/>
      <c r="AI39" s="97"/>
      <c r="AJ39" s="97"/>
      <c r="AK39" s="97"/>
      <c r="AL39" s="97"/>
      <c r="AM39" s="97"/>
      <c r="AN39" s="97"/>
      <c r="AO39" s="97"/>
      <c r="AP39" s="97"/>
      <c r="AQ39" s="97"/>
      <c r="AR39" s="97"/>
      <c r="AS39" s="97"/>
      <c r="AT39" s="97"/>
    </row>
    <row r="40" spans="1:46" ht="23.25" x14ac:dyDescent="0.2">
      <c r="A40" s="97"/>
      <c r="B40" s="97"/>
      <c r="C40" s="97"/>
      <c r="D40" s="97"/>
      <c r="E40" s="97"/>
      <c r="F40" s="97"/>
      <c r="G40" s="97"/>
      <c r="H40" s="105"/>
      <c r="I40" s="106"/>
      <c r="J40" s="101"/>
      <c r="K40" s="101"/>
      <c r="L40" s="101"/>
      <c r="M40" s="102"/>
      <c r="N40" s="111"/>
      <c r="O40" s="111"/>
      <c r="P40" s="111"/>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row>
    <row r="41" spans="1:46" ht="23.25" x14ac:dyDescent="0.2">
      <c r="A41" s="97"/>
      <c r="B41" s="97"/>
      <c r="C41" s="97"/>
      <c r="D41" s="97"/>
      <c r="E41" s="97"/>
      <c r="F41" s="97"/>
      <c r="G41" s="97"/>
      <c r="H41" s="105"/>
      <c r="I41" s="106"/>
      <c r="J41" s="101"/>
      <c r="K41" s="101"/>
      <c r="L41" s="101"/>
      <c r="M41" s="102"/>
      <c r="N41" s="111"/>
      <c r="O41" s="111"/>
      <c r="P41" s="111"/>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row>
    <row r="42" spans="1:46" x14ac:dyDescent="0.2">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row>
    <row r="43" spans="1:46" x14ac:dyDescent="0.2">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row>
    <row r="44" spans="1:46"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row>
    <row r="45" spans="1:46"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row>
    <row r="46" spans="1:46"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row>
    <row r="47" spans="1:46"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row>
    <row r="48" spans="1:46"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row>
    <row r="49" spans="1:46"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row>
    <row r="50" spans="1:46" x14ac:dyDescent="0.2">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row>
    <row r="51" spans="1:46" x14ac:dyDescent="0.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row>
    <row r="52" spans="1:46" x14ac:dyDescent="0.2">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row>
    <row r="53" spans="1:46" x14ac:dyDescent="0.2">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row>
    <row r="54" spans="1:46"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row>
    <row r="55" spans="1:46" x14ac:dyDescent="0.2">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row>
    <row r="56" spans="1:46"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row>
    <row r="57" spans="1:46" x14ac:dyDescent="0.2">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row>
    <row r="58" spans="1:46" x14ac:dyDescent="0.2">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row>
    <row r="59" spans="1:46" x14ac:dyDescent="0.2">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row>
    <row r="60" spans="1:46" x14ac:dyDescent="0.2">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row>
    <row r="61" spans="1:46" x14ac:dyDescent="0.2">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row>
    <row r="62" spans="1:46" x14ac:dyDescent="0.2">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row>
    <row r="63" spans="1:46" x14ac:dyDescent="0.2">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row>
    <row r="64" spans="1:46" x14ac:dyDescent="0.2">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row>
    <row r="65" spans="1:46" x14ac:dyDescent="0.2">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row>
    <row r="66" spans="1:46" x14ac:dyDescent="0.2">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row>
    <row r="67" spans="1:46" x14ac:dyDescent="0.2">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row>
    <row r="68" spans="1:46" x14ac:dyDescent="0.2">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row>
    <row r="69" spans="1:46" x14ac:dyDescent="0.2">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row>
    <row r="70" spans="1:46" x14ac:dyDescent="0.2">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row>
    <row r="71" spans="1:46" x14ac:dyDescent="0.2">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row>
    <row r="72" spans="1:46" x14ac:dyDescent="0.2">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row>
    <row r="73" spans="1:46" x14ac:dyDescent="0.2">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row>
    <row r="74" spans="1:46" x14ac:dyDescent="0.2">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row>
    <row r="75" spans="1:46" x14ac:dyDescent="0.2">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row>
    <row r="76" spans="1:46" x14ac:dyDescent="0.2">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row>
    <row r="77" spans="1:46" x14ac:dyDescent="0.2">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row>
    <row r="78" spans="1:46" x14ac:dyDescent="0.2">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row>
    <row r="79" spans="1:46" x14ac:dyDescent="0.2">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row>
    <row r="80" spans="1:46" x14ac:dyDescent="0.2">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row>
    <row r="81" spans="1:46" x14ac:dyDescent="0.2">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row>
    <row r="82" spans="1:46" x14ac:dyDescent="0.2">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row>
    <row r="83" spans="1:46" x14ac:dyDescent="0.2">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row>
    <row r="84" spans="1:46" x14ac:dyDescent="0.2">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row>
    <row r="85" spans="1:46" x14ac:dyDescent="0.2">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row>
    <row r="86" spans="1:46" x14ac:dyDescent="0.2">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row>
    <row r="87" spans="1:46" x14ac:dyDescent="0.2">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row>
    <row r="88" spans="1:46" x14ac:dyDescent="0.2">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row>
    <row r="89" spans="1:46" x14ac:dyDescent="0.2">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row>
    <row r="90" spans="1:46" x14ac:dyDescent="0.2">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row>
    <row r="91" spans="1:46" x14ac:dyDescent="0.2">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row>
    <row r="92" spans="1:46" x14ac:dyDescent="0.2">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row>
    <row r="93" spans="1:46" x14ac:dyDescent="0.2">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row>
    <row r="94" spans="1:46" x14ac:dyDescent="0.2">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row>
    <row r="95" spans="1:46" x14ac:dyDescent="0.2">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row>
    <row r="96" spans="1:46" x14ac:dyDescent="0.2">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row>
    <row r="97" spans="1:46" x14ac:dyDescent="0.2">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row>
    <row r="98" spans="1:46" x14ac:dyDescent="0.2">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row>
    <row r="99" spans="1:46" x14ac:dyDescent="0.2">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row>
    <row r="100" spans="1:46" x14ac:dyDescent="0.2">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row>
    <row r="101" spans="1:46" x14ac:dyDescent="0.2">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row>
    <row r="102" spans="1:46" x14ac:dyDescent="0.2">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row>
  </sheetData>
  <sheetProtection algorithmName="SHA-512" hashValue="ftUgaA+F+dWOp8jO2YIiVmabUFspjAHtKCYoOoudmxeWj6/W+q+gfTv7oYcqQgnhBWZUlKahzDOjSAleJAUNbA==" saltValue="vXCOIwPkLLvC7OKdBzRAgQ==" spinCount="100000" sheet="1" objects="1" scenarios="1"/>
  <mergeCells count="70">
    <mergeCell ref="AF2:AG2"/>
    <mergeCell ref="AI4:AN4"/>
    <mergeCell ref="AI6:AN6"/>
    <mergeCell ref="AI10:AN10"/>
    <mergeCell ref="AI11:AN11"/>
    <mergeCell ref="AE4:AG6"/>
    <mergeCell ref="AI1:AN2"/>
    <mergeCell ref="AI12:AN13"/>
    <mergeCell ref="A38:E39"/>
    <mergeCell ref="F38:G39"/>
    <mergeCell ref="AE8:AG8"/>
    <mergeCell ref="AE7:AG7"/>
    <mergeCell ref="I38:L38"/>
    <mergeCell ref="H39:L39"/>
    <mergeCell ref="A34:G34"/>
    <mergeCell ref="I34:L34"/>
    <mergeCell ref="A35:G37"/>
    <mergeCell ref="I35:L35"/>
    <mergeCell ref="I36:L36"/>
    <mergeCell ref="I37:L37"/>
    <mergeCell ref="A27:G29"/>
    <mergeCell ref="I27:L27"/>
    <mergeCell ref="I28:L28"/>
    <mergeCell ref="A26:G26"/>
    <mergeCell ref="I26:L26"/>
    <mergeCell ref="A22:E23"/>
    <mergeCell ref="F22:G23"/>
    <mergeCell ref="A30:E31"/>
    <mergeCell ref="F30:G31"/>
    <mergeCell ref="I29:L29"/>
    <mergeCell ref="I30:L30"/>
    <mergeCell ref="H31:L31"/>
    <mergeCell ref="I22:L22"/>
    <mergeCell ref="H23:L23"/>
    <mergeCell ref="A18:G18"/>
    <mergeCell ref="I18:L18"/>
    <mergeCell ref="A19:G21"/>
    <mergeCell ref="I19:L19"/>
    <mergeCell ref="I20:L20"/>
    <mergeCell ref="I21:L21"/>
    <mergeCell ref="A6:A15"/>
    <mergeCell ref="H6:L6"/>
    <mergeCell ref="AC6:AC15"/>
    <mergeCell ref="H7:L7"/>
    <mergeCell ref="H8:L8"/>
    <mergeCell ref="H9:L9"/>
    <mergeCell ref="H10:L10"/>
    <mergeCell ref="AD10:AD13"/>
    <mergeCell ref="AE10:AG15"/>
    <mergeCell ref="H11:L11"/>
    <mergeCell ref="H12:L12"/>
    <mergeCell ref="H13:L13"/>
    <mergeCell ref="H14:L14"/>
    <mergeCell ref="H15:L15"/>
    <mergeCell ref="H4:L5"/>
    <mergeCell ref="K1:AC2"/>
    <mergeCell ref="A1:B2"/>
    <mergeCell ref="C1:C2"/>
    <mergeCell ref="A4:A5"/>
    <mergeCell ref="B4:B5"/>
    <mergeCell ref="C4:C5"/>
    <mergeCell ref="D4:D5"/>
    <mergeCell ref="E4:E5"/>
    <mergeCell ref="F4:F5"/>
    <mergeCell ref="M4:M5"/>
    <mergeCell ref="N4:P4"/>
    <mergeCell ref="AC4:AC5"/>
    <mergeCell ref="H3:L3"/>
    <mergeCell ref="G4:G5"/>
    <mergeCell ref="F1:J2"/>
  </mergeCells>
  <pageMargins left="0.7" right="0.7" top="0.75" bottom="0.75" header="0.3" footer="0.3"/>
  <pageSetup paperSize="9" scale="6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2">
    <pageSetUpPr fitToPage="1"/>
  </sheetPr>
  <dimension ref="A1:AT102"/>
  <sheetViews>
    <sheetView topLeftCell="A19" zoomScale="75" zoomScaleNormal="75" workbookViewId="0">
      <selection activeCell="M34" sqref="M34:AC39"/>
    </sheetView>
  </sheetViews>
  <sheetFormatPr defaultRowHeight="12.75" x14ac:dyDescent="0.2"/>
  <cols>
    <col min="1" max="1" width="7" customWidth="1"/>
    <col min="2" max="2" width="3.83203125" customWidth="1"/>
    <col min="3" max="3" width="28.6640625" customWidth="1"/>
    <col min="4" max="5" width="18.83203125" customWidth="1"/>
    <col min="6" max="6" width="15.6640625" customWidth="1"/>
    <col min="7" max="7" width="12.6640625" customWidth="1"/>
    <col min="8" max="8" width="5.6640625" customWidth="1"/>
    <col min="9" max="12" width="1.83203125" customWidth="1"/>
    <col min="13" max="13" width="9.6640625" customWidth="1"/>
    <col min="14" max="16" width="6.1640625" customWidth="1"/>
    <col min="17" max="26" width="0" hidden="1" customWidth="1"/>
    <col min="27" max="27" width="0.1640625" customWidth="1"/>
    <col min="28" max="28" width="2" customWidth="1"/>
    <col min="29" max="29" width="12.6640625" customWidth="1"/>
    <col min="30" max="30" width="2.6640625" customWidth="1"/>
    <col min="31" max="31" width="20.33203125" customWidth="1"/>
    <col min="32" max="32" width="1.6640625" customWidth="1"/>
    <col min="33" max="33" width="6.6640625" customWidth="1"/>
    <col min="34" max="34" width="2.6640625" customWidth="1"/>
    <col min="39" max="39" width="2.6640625" customWidth="1"/>
  </cols>
  <sheetData>
    <row r="1" spans="1:46" ht="25.15" customHeight="1" thickBot="1" x14ac:dyDescent="0.25">
      <c r="A1" s="691" t="s">
        <v>108</v>
      </c>
      <c r="B1" s="692"/>
      <c r="C1" s="695"/>
      <c r="D1" s="149" t="s">
        <v>84</v>
      </c>
      <c r="E1" s="150" t="s">
        <v>5</v>
      </c>
      <c r="F1" s="676" t="s">
        <v>142</v>
      </c>
      <c r="G1" s="677"/>
      <c r="H1" s="677"/>
      <c r="I1" s="677"/>
      <c r="J1" s="677"/>
      <c r="K1" s="670" t="str">
        <f>IF(+'SCHEDE '!B2=0,"Inserire il nome nel file SCHEDE",+'SCHEDE '!B2)</f>
        <v/>
      </c>
      <c r="L1" s="671"/>
      <c r="M1" s="671"/>
      <c r="N1" s="671"/>
      <c r="O1" s="671"/>
      <c r="P1" s="671"/>
      <c r="Q1" s="671"/>
      <c r="R1" s="671"/>
      <c r="S1" s="671"/>
      <c r="T1" s="671"/>
      <c r="U1" s="671"/>
      <c r="V1" s="671"/>
      <c r="W1" s="671"/>
      <c r="X1" s="671"/>
      <c r="Y1" s="671"/>
      <c r="Z1" s="671"/>
      <c r="AA1" s="671"/>
      <c r="AB1" s="671"/>
      <c r="AC1" s="672"/>
      <c r="AD1" s="97"/>
      <c r="AE1" s="97"/>
      <c r="AF1" s="97"/>
      <c r="AG1" s="97"/>
      <c r="AH1" s="97"/>
      <c r="AI1" s="617" t="s">
        <v>228</v>
      </c>
      <c r="AJ1" s="618"/>
      <c r="AK1" s="618"/>
      <c r="AL1" s="618"/>
      <c r="AM1" s="618"/>
      <c r="AN1" s="619"/>
      <c r="AO1" s="97"/>
      <c r="AP1" s="97"/>
      <c r="AQ1" s="97"/>
      <c r="AR1" s="97"/>
      <c r="AS1" s="97"/>
      <c r="AT1" s="97"/>
    </row>
    <row r="2" spans="1:46" ht="25.15" customHeight="1" thickBot="1" x14ac:dyDescent="0.25">
      <c r="A2" s="693"/>
      <c r="B2" s="694"/>
      <c r="C2" s="696"/>
      <c r="D2" s="136"/>
      <c r="E2" s="137"/>
      <c r="F2" s="678"/>
      <c r="G2" s="679"/>
      <c r="H2" s="679"/>
      <c r="I2" s="679"/>
      <c r="J2" s="679"/>
      <c r="K2" s="673"/>
      <c r="L2" s="674"/>
      <c r="M2" s="674"/>
      <c r="N2" s="674"/>
      <c r="O2" s="674"/>
      <c r="P2" s="674"/>
      <c r="Q2" s="674"/>
      <c r="R2" s="674"/>
      <c r="S2" s="674"/>
      <c r="T2" s="674"/>
      <c r="U2" s="674"/>
      <c r="V2" s="674"/>
      <c r="W2" s="674"/>
      <c r="X2" s="674"/>
      <c r="Y2" s="674"/>
      <c r="Z2" s="674"/>
      <c r="AA2" s="674"/>
      <c r="AB2" s="674"/>
      <c r="AC2" s="675"/>
      <c r="AD2" s="97"/>
      <c r="AE2" s="117" t="s">
        <v>7</v>
      </c>
      <c r="AF2" s="721" t="str">
        <f>+Start!X4</f>
        <v>21.3</v>
      </c>
      <c r="AG2" s="722"/>
      <c r="AH2" s="97"/>
      <c r="AI2" s="620"/>
      <c r="AJ2" s="621"/>
      <c r="AK2" s="621"/>
      <c r="AL2" s="621"/>
      <c r="AM2" s="621"/>
      <c r="AN2" s="622"/>
      <c r="AO2" s="97"/>
      <c r="AP2" s="97"/>
      <c r="AQ2" s="97"/>
      <c r="AR2" s="97"/>
      <c r="AS2" s="97"/>
      <c r="AT2" s="97"/>
    </row>
    <row r="3" spans="1:46" ht="25.15" customHeight="1" thickBot="1" x14ac:dyDescent="0.25">
      <c r="A3" s="112"/>
      <c r="B3" s="112"/>
      <c r="C3" s="112"/>
      <c r="D3" s="112"/>
      <c r="E3" s="112"/>
      <c r="F3" s="135"/>
      <c r="G3" s="134" t="s">
        <v>134</v>
      </c>
      <c r="H3" s="698" t="s">
        <v>143</v>
      </c>
      <c r="I3" s="699"/>
      <c r="J3" s="699"/>
      <c r="K3" s="699"/>
      <c r="L3" s="700"/>
      <c r="M3" s="112"/>
      <c r="N3" s="112"/>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row>
    <row r="4" spans="1:46" ht="30" customHeight="1" thickTop="1" x14ac:dyDescent="0.2">
      <c r="A4" s="762" t="s">
        <v>108</v>
      </c>
      <c r="B4" s="746" t="s">
        <v>89</v>
      </c>
      <c r="C4" s="703" t="s">
        <v>83</v>
      </c>
      <c r="D4" s="701" t="s">
        <v>84</v>
      </c>
      <c r="E4" s="701" t="s">
        <v>5</v>
      </c>
      <c r="F4" s="748" t="s">
        <v>107</v>
      </c>
      <c r="G4" s="689" t="s">
        <v>151</v>
      </c>
      <c r="H4" s="680" t="s">
        <v>149</v>
      </c>
      <c r="I4" s="681"/>
      <c r="J4" s="681"/>
      <c r="K4" s="681"/>
      <c r="L4" s="682"/>
      <c r="M4" s="716" t="s">
        <v>6</v>
      </c>
      <c r="N4" s="718" t="s">
        <v>88</v>
      </c>
      <c r="O4" s="719"/>
      <c r="P4" s="720"/>
      <c r="Q4" s="72" t="s">
        <v>90</v>
      </c>
      <c r="R4" s="72" t="s">
        <v>91</v>
      </c>
      <c r="S4" s="72" t="s">
        <v>92</v>
      </c>
      <c r="T4" s="72" t="s">
        <v>93</v>
      </c>
      <c r="U4" s="72" t="s">
        <v>94</v>
      </c>
      <c r="V4" s="72" t="s">
        <v>95</v>
      </c>
      <c r="W4" s="72" t="s">
        <v>96</v>
      </c>
      <c r="X4" s="72" t="s">
        <v>97</v>
      </c>
      <c r="Y4" s="72" t="s">
        <v>98</v>
      </c>
      <c r="AA4" s="69"/>
      <c r="AB4" s="97"/>
      <c r="AC4" s="764" t="s">
        <v>135</v>
      </c>
      <c r="AD4" s="98"/>
      <c r="AE4" s="731" t="s">
        <v>111</v>
      </c>
      <c r="AF4" s="732"/>
      <c r="AG4" s="733"/>
      <c r="AH4" s="97"/>
      <c r="AI4" s="623" t="s">
        <v>144</v>
      </c>
      <c r="AJ4" s="623"/>
      <c r="AK4" s="623"/>
      <c r="AL4" s="623"/>
      <c r="AM4" s="623"/>
      <c r="AN4" s="623"/>
      <c r="AO4" s="97"/>
      <c r="AP4" s="97"/>
      <c r="AQ4" s="97"/>
      <c r="AR4" s="97"/>
      <c r="AS4" s="97"/>
      <c r="AT4" s="97"/>
    </row>
    <row r="5" spans="1:46" ht="30" customHeight="1" thickBot="1" x14ac:dyDescent="0.25">
      <c r="A5" s="763"/>
      <c r="B5" s="747"/>
      <c r="C5" s="704"/>
      <c r="D5" s="702"/>
      <c r="E5" s="702"/>
      <c r="F5" s="749"/>
      <c r="G5" s="690"/>
      <c r="H5" s="683"/>
      <c r="I5" s="684"/>
      <c r="J5" s="684"/>
      <c r="K5" s="684"/>
      <c r="L5" s="685"/>
      <c r="M5" s="717"/>
      <c r="N5" s="68" t="s">
        <v>85</v>
      </c>
      <c r="O5" s="4" t="s">
        <v>86</v>
      </c>
      <c r="P5" s="5" t="s">
        <v>87</v>
      </c>
      <c r="Q5" s="72" t="s">
        <v>99</v>
      </c>
      <c r="R5" s="73"/>
      <c r="S5" s="73"/>
      <c r="T5" s="73"/>
      <c r="U5" s="73"/>
      <c r="V5" s="73"/>
      <c r="W5" s="73"/>
      <c r="X5" s="73"/>
      <c r="Y5" s="73"/>
      <c r="AA5" s="69"/>
      <c r="AB5" s="97"/>
      <c r="AC5" s="765"/>
      <c r="AD5" s="98"/>
      <c r="AE5" s="734"/>
      <c r="AF5" s="735"/>
      <c r="AG5" s="736"/>
      <c r="AH5" s="97"/>
      <c r="AI5" s="215" t="s">
        <v>145</v>
      </c>
      <c r="AJ5" s="215"/>
      <c r="AK5" s="215"/>
      <c r="AL5" s="215"/>
      <c r="AM5" s="290"/>
      <c r="AN5" s="297"/>
      <c r="AO5" s="97"/>
      <c r="AP5" s="97"/>
      <c r="AQ5" s="97"/>
      <c r="AR5" s="97"/>
      <c r="AS5" s="97"/>
      <c r="AT5" s="97"/>
    </row>
    <row r="6" spans="1:46" ht="25.15" customHeight="1" thickTop="1" thickBot="1" x14ac:dyDescent="0.4">
      <c r="A6" s="705" t="str">
        <f>IF(+Anno_1=0,"",+Anno_1)</f>
        <v/>
      </c>
      <c r="B6" s="70">
        <v>1</v>
      </c>
      <c r="C6" s="113"/>
      <c r="D6" s="141"/>
      <c r="E6" s="142"/>
      <c r="F6" s="377" t="str">
        <f t="shared" ref="F6:F15" si="0">IF(OR(D6=0,E6=0,+Anno_1=0),"",IF(OR(E6&gt;data_2,D6&lt;data_1),"DATA ERRATA","ok"))</f>
        <v/>
      </c>
      <c r="G6" s="139"/>
      <c r="H6" s="686"/>
      <c r="I6" s="687"/>
      <c r="J6" s="687"/>
      <c r="K6" s="687"/>
      <c r="L6" s="688"/>
      <c r="M6" s="378">
        <f>IF(G6=0,0,      IF(H6=0,0,IF(AND(G6&lt;&gt;"AA",G6&lt;&gt;"AT",G6&lt;&gt;"CS",G6&lt;&gt;"ALTRO"),"ERRORE",IF(AND(H6&lt;&gt;"NON",H6&lt;&gt;"SS",H6&lt;&gt;"ENTE"),"ERRORE",ROUND(E6-D6+1,0)))))</f>
        <v>0</v>
      </c>
      <c r="N6" s="85">
        <f t="shared" ref="N6:N9" si="1">FLOOR(R6,1)</f>
        <v>0</v>
      </c>
      <c r="O6" s="379">
        <f>FLOOR(V6,1)</f>
        <v>0</v>
      </c>
      <c r="P6" s="87">
        <f t="shared" ref="P6:P9" si="2">U6-X6</f>
        <v>0</v>
      </c>
      <c r="Q6" s="71">
        <f t="shared" ref="Q6:Q9" si="3">T6+X6+Y6</f>
        <v>0</v>
      </c>
      <c r="R6" s="6">
        <f t="shared" ref="R6:R9" si="4">M6/365</f>
        <v>0</v>
      </c>
      <c r="S6" s="6">
        <f t="shared" ref="S6:S16" si="5">FLOOR(R6,1)</f>
        <v>0</v>
      </c>
      <c r="T6" s="6">
        <f t="shared" ref="T6:T16" si="6">S6*365</f>
        <v>0</v>
      </c>
      <c r="U6" s="6">
        <f t="shared" ref="U6:U9" si="7">M6-T6</f>
        <v>0</v>
      </c>
      <c r="V6" s="6">
        <f t="shared" ref="V6:V16" si="8">U6/30</f>
        <v>0</v>
      </c>
      <c r="W6" s="6">
        <f t="shared" ref="W6:W16" si="9">FLOOR(V6,1)</f>
        <v>0</v>
      </c>
      <c r="X6" s="6">
        <f t="shared" ref="X6:X16" si="10">W6*30</f>
        <v>0</v>
      </c>
      <c r="Y6" s="6">
        <f t="shared" ref="Y6:Y9" si="11">U6-X6</f>
        <v>0</v>
      </c>
      <c r="AA6" s="69"/>
      <c r="AB6" s="97"/>
      <c r="AC6" s="705" t="str">
        <f>IF(+Anno_1=0,"",+Anno_1)</f>
        <v/>
      </c>
      <c r="AD6" s="99"/>
      <c r="AE6" s="734"/>
      <c r="AF6" s="735"/>
      <c r="AG6" s="736"/>
      <c r="AH6" s="97"/>
      <c r="AI6" s="623" t="s">
        <v>146</v>
      </c>
      <c r="AJ6" s="623"/>
      <c r="AK6" s="623"/>
      <c r="AL6" s="623"/>
      <c r="AM6" s="623"/>
      <c r="AN6" s="623"/>
      <c r="AO6" s="97"/>
      <c r="AP6" s="97"/>
      <c r="AQ6" s="97"/>
      <c r="AR6" s="97"/>
      <c r="AS6" s="97"/>
      <c r="AT6" s="97"/>
    </row>
    <row r="7" spans="1:46" ht="25.15" customHeight="1" thickBot="1" x14ac:dyDescent="0.4">
      <c r="A7" s="706"/>
      <c r="B7" s="70">
        <v>2</v>
      </c>
      <c r="C7" s="113"/>
      <c r="D7" s="141"/>
      <c r="E7" s="142"/>
      <c r="F7" s="377" t="str">
        <f t="shared" si="0"/>
        <v/>
      </c>
      <c r="G7" s="139"/>
      <c r="H7" s="686"/>
      <c r="I7" s="687"/>
      <c r="J7" s="687"/>
      <c r="K7" s="687"/>
      <c r="L7" s="688"/>
      <c r="M7" s="391">
        <f>IF(G7=0,0,      IF(H7=0,0,IF(AND(G7&lt;&gt;"AA",G7&lt;&gt;"AT",G7&lt;&gt;"CS",G7&lt;&gt;"ALTRO"),"ERRORE",IF(AND(H7&lt;&gt;"NON",H7&lt;&gt;"SS",H7&lt;&gt;"ENTE"),"ERRORE",ROUND(E7-D7+1,0)))))</f>
        <v>0</v>
      </c>
      <c r="N7" s="85">
        <f t="shared" si="1"/>
        <v>0</v>
      </c>
      <c r="O7" s="86">
        <f t="shared" ref="O7:O9" si="12">FLOOR(V7,1)</f>
        <v>0</v>
      </c>
      <c r="P7" s="87">
        <f t="shared" si="2"/>
        <v>0</v>
      </c>
      <c r="Q7" s="71">
        <f t="shared" si="3"/>
        <v>0</v>
      </c>
      <c r="R7" s="6">
        <f t="shared" si="4"/>
        <v>0</v>
      </c>
      <c r="S7" s="6">
        <f t="shared" si="5"/>
        <v>0</v>
      </c>
      <c r="T7" s="6">
        <f t="shared" si="6"/>
        <v>0</v>
      </c>
      <c r="U7" s="6">
        <f t="shared" si="7"/>
        <v>0</v>
      </c>
      <c r="V7" s="6">
        <f t="shared" si="8"/>
        <v>0</v>
      </c>
      <c r="W7" s="6">
        <f t="shared" si="9"/>
        <v>0</v>
      </c>
      <c r="X7" s="6">
        <f t="shared" si="10"/>
        <v>0</v>
      </c>
      <c r="Y7" s="6">
        <f t="shared" si="11"/>
        <v>0</v>
      </c>
      <c r="AA7" s="69"/>
      <c r="AB7" s="97"/>
      <c r="AC7" s="706"/>
      <c r="AD7" s="100"/>
      <c r="AE7" s="711" t="s">
        <v>155</v>
      </c>
      <c r="AF7" s="712"/>
      <c r="AG7" s="713"/>
      <c r="AH7" s="97"/>
      <c r="AI7" s="215" t="s">
        <v>147</v>
      </c>
      <c r="AJ7" s="215"/>
      <c r="AK7" s="215"/>
      <c r="AL7" s="290"/>
      <c r="AM7" s="291"/>
      <c r="AN7" s="297"/>
      <c r="AO7" s="97"/>
      <c r="AP7" s="97"/>
      <c r="AQ7" s="97"/>
      <c r="AR7" s="97"/>
      <c r="AS7" s="97"/>
      <c r="AT7" s="97"/>
    </row>
    <row r="8" spans="1:46" ht="25.15" customHeight="1" thickBot="1" x14ac:dyDescent="0.4">
      <c r="A8" s="706"/>
      <c r="B8" s="70">
        <v>3</v>
      </c>
      <c r="C8" s="113"/>
      <c r="D8" s="141"/>
      <c r="E8" s="142"/>
      <c r="F8" s="377" t="str">
        <f t="shared" si="0"/>
        <v/>
      </c>
      <c r="G8" s="139"/>
      <c r="H8" s="686"/>
      <c r="I8" s="687"/>
      <c r="J8" s="687"/>
      <c r="K8" s="687"/>
      <c r="L8" s="688"/>
      <c r="M8" s="391">
        <f t="shared" ref="M8:M15" si="13">IF(G8=0,0,      IF(H8=0,0,IF(AND(G8&lt;&gt;"AA",G8&lt;&gt;"AT",G8&lt;&gt;"CS",G8&lt;&gt;"ALTRO"),"ERRORE",IF(AND(H8&lt;&gt;"NON",H8&lt;&gt;"SS",H8&lt;&gt;"ENTE"),"ERRORE",ROUND(E8-D8+1,0)))))</f>
        <v>0</v>
      </c>
      <c r="N8" s="85">
        <f t="shared" si="1"/>
        <v>0</v>
      </c>
      <c r="O8" s="86">
        <f t="shared" si="12"/>
        <v>0</v>
      </c>
      <c r="P8" s="87">
        <f t="shared" si="2"/>
        <v>0</v>
      </c>
      <c r="Q8" s="71">
        <f t="shared" si="3"/>
        <v>0</v>
      </c>
      <c r="R8" s="6">
        <f t="shared" si="4"/>
        <v>0</v>
      </c>
      <c r="S8" s="6">
        <f t="shared" si="5"/>
        <v>0</v>
      </c>
      <c r="T8" s="6">
        <f t="shared" si="6"/>
        <v>0</v>
      </c>
      <c r="U8" s="6">
        <f t="shared" si="7"/>
        <v>0</v>
      </c>
      <c r="V8" s="6">
        <f t="shared" si="8"/>
        <v>0</v>
      </c>
      <c r="W8" s="6">
        <f t="shared" si="9"/>
        <v>0</v>
      </c>
      <c r="X8" s="6">
        <f t="shared" si="10"/>
        <v>0</v>
      </c>
      <c r="Y8" s="6">
        <f t="shared" si="11"/>
        <v>0</v>
      </c>
      <c r="AA8" s="69"/>
      <c r="AB8" s="97"/>
      <c r="AC8" s="706"/>
      <c r="AD8" s="100"/>
      <c r="AE8" s="708" t="s">
        <v>131</v>
      </c>
      <c r="AF8" s="709"/>
      <c r="AG8" s="710"/>
      <c r="AH8" s="97"/>
      <c r="AI8" s="97"/>
      <c r="AJ8" s="97"/>
      <c r="AK8" s="97"/>
      <c r="AL8" s="97"/>
      <c r="AM8" s="97"/>
      <c r="AN8" s="97"/>
      <c r="AO8" s="97"/>
      <c r="AP8" s="97"/>
      <c r="AQ8" s="97"/>
      <c r="AR8" s="97"/>
      <c r="AS8" s="97"/>
      <c r="AT8" s="97"/>
    </row>
    <row r="9" spans="1:46" ht="25.15" customHeight="1" thickBot="1" x14ac:dyDescent="0.4">
      <c r="A9" s="706"/>
      <c r="B9" s="70">
        <v>4</v>
      </c>
      <c r="C9" s="113"/>
      <c r="D9" s="141"/>
      <c r="E9" s="142"/>
      <c r="F9" s="377" t="str">
        <f t="shared" si="0"/>
        <v/>
      </c>
      <c r="G9" s="139"/>
      <c r="H9" s="686"/>
      <c r="I9" s="687"/>
      <c r="J9" s="687"/>
      <c r="K9" s="687"/>
      <c r="L9" s="688"/>
      <c r="M9" s="391">
        <f t="shared" si="13"/>
        <v>0</v>
      </c>
      <c r="N9" s="85">
        <f t="shared" si="1"/>
        <v>0</v>
      </c>
      <c r="O9" s="86">
        <f t="shared" si="12"/>
        <v>0</v>
      </c>
      <c r="P9" s="87">
        <f t="shared" si="2"/>
        <v>0</v>
      </c>
      <c r="Q9" s="71">
        <f t="shared" si="3"/>
        <v>0</v>
      </c>
      <c r="R9" s="6">
        <f t="shared" si="4"/>
        <v>0</v>
      </c>
      <c r="S9" s="6">
        <f t="shared" si="5"/>
        <v>0</v>
      </c>
      <c r="T9" s="6">
        <f t="shared" si="6"/>
        <v>0</v>
      </c>
      <c r="U9" s="6">
        <f t="shared" si="7"/>
        <v>0</v>
      </c>
      <c r="V9" s="6">
        <f t="shared" si="8"/>
        <v>0</v>
      </c>
      <c r="W9" s="6">
        <f t="shared" si="9"/>
        <v>0</v>
      </c>
      <c r="X9" s="6">
        <f t="shared" si="10"/>
        <v>0</v>
      </c>
      <c r="Y9" s="6">
        <f t="shared" si="11"/>
        <v>0</v>
      </c>
      <c r="AA9" s="69"/>
      <c r="AB9" s="97"/>
      <c r="AC9" s="706"/>
      <c r="AD9" s="100"/>
      <c r="AE9" s="100"/>
      <c r="AF9" s="100"/>
      <c r="AG9" s="100"/>
      <c r="AH9" s="97"/>
      <c r="AI9" s="97"/>
      <c r="AJ9" s="97"/>
      <c r="AK9" s="97"/>
      <c r="AL9" s="97"/>
      <c r="AM9" s="97"/>
      <c r="AN9" s="97"/>
      <c r="AO9" s="97"/>
      <c r="AP9" s="97"/>
      <c r="AQ9" s="97"/>
      <c r="AR9" s="97"/>
      <c r="AS9" s="97"/>
      <c r="AT9" s="97"/>
    </row>
    <row r="10" spans="1:46" ht="25.15" customHeight="1" thickBot="1" x14ac:dyDescent="0.4">
      <c r="A10" s="706"/>
      <c r="B10" s="70">
        <v>5</v>
      </c>
      <c r="C10" s="113"/>
      <c r="D10" s="141"/>
      <c r="E10" s="142"/>
      <c r="F10" s="377" t="str">
        <f t="shared" si="0"/>
        <v/>
      </c>
      <c r="G10" s="139"/>
      <c r="H10" s="686"/>
      <c r="I10" s="687"/>
      <c r="J10" s="687"/>
      <c r="K10" s="687"/>
      <c r="L10" s="688"/>
      <c r="M10" s="391">
        <f t="shared" si="13"/>
        <v>0</v>
      </c>
      <c r="N10" s="85">
        <f>FLOOR(R10,1)</f>
        <v>0</v>
      </c>
      <c r="O10" s="86">
        <f>FLOOR(V10,1)</f>
        <v>0</v>
      </c>
      <c r="P10" s="87">
        <f>U10-X10</f>
        <v>0</v>
      </c>
      <c r="Q10" s="71">
        <f>T10+X10+Y10</f>
        <v>0</v>
      </c>
      <c r="R10" s="6">
        <f>M10/365</f>
        <v>0</v>
      </c>
      <c r="S10" s="6">
        <f>FLOOR(R10,1)</f>
        <v>0</v>
      </c>
      <c r="T10" s="6">
        <f>S10*365</f>
        <v>0</v>
      </c>
      <c r="U10" s="6">
        <f>M10-T10</f>
        <v>0</v>
      </c>
      <c r="V10" s="6">
        <f>U10/30</f>
        <v>0</v>
      </c>
      <c r="W10" s="6">
        <f>FLOOR(V10,1)</f>
        <v>0</v>
      </c>
      <c r="X10" s="6">
        <f>W10*30</f>
        <v>0</v>
      </c>
      <c r="Y10" s="6">
        <f>U10-X10</f>
        <v>0</v>
      </c>
      <c r="AA10" s="69"/>
      <c r="AB10" s="97"/>
      <c r="AC10" s="706"/>
      <c r="AD10" s="697"/>
      <c r="AE10" s="737" t="s">
        <v>112</v>
      </c>
      <c r="AF10" s="738"/>
      <c r="AG10" s="739"/>
      <c r="AH10" s="97"/>
      <c r="AI10" s="624" t="s">
        <v>153</v>
      </c>
      <c r="AJ10" s="625"/>
      <c r="AK10" s="625"/>
      <c r="AL10" s="625"/>
      <c r="AM10" s="625"/>
      <c r="AN10" s="626"/>
      <c r="AO10" s="97"/>
      <c r="AP10" s="97"/>
      <c r="AQ10" s="97"/>
      <c r="AR10" s="97"/>
      <c r="AS10" s="97"/>
      <c r="AT10" s="97"/>
    </row>
    <row r="11" spans="1:46" ht="25.15" customHeight="1" thickBot="1" x14ac:dyDescent="0.4">
      <c r="A11" s="706"/>
      <c r="B11" s="70">
        <v>6</v>
      </c>
      <c r="C11" s="113"/>
      <c r="D11" s="141"/>
      <c r="E11" s="142"/>
      <c r="F11" s="377" t="str">
        <f t="shared" si="0"/>
        <v/>
      </c>
      <c r="G11" s="139"/>
      <c r="H11" s="686"/>
      <c r="I11" s="687"/>
      <c r="J11" s="687"/>
      <c r="K11" s="687"/>
      <c r="L11" s="688"/>
      <c r="M11" s="391">
        <f t="shared" si="13"/>
        <v>0</v>
      </c>
      <c r="N11" s="85">
        <f t="shared" ref="N11:N13" si="14">FLOOR(R11,1)</f>
        <v>0</v>
      </c>
      <c r="O11" s="86">
        <f t="shared" ref="O11:O13" si="15">FLOOR(V11,1)</f>
        <v>0</v>
      </c>
      <c r="P11" s="87">
        <f t="shared" ref="P11:P13" si="16">U11-X11</f>
        <v>0</v>
      </c>
      <c r="Q11" s="71">
        <f t="shared" ref="Q11:Q13" si="17">T11+X11+Y11</f>
        <v>0</v>
      </c>
      <c r="R11" s="6">
        <f t="shared" ref="R11:R13" si="18">M11/365</f>
        <v>0</v>
      </c>
      <c r="S11" s="6">
        <f t="shared" si="5"/>
        <v>0</v>
      </c>
      <c r="T11" s="6">
        <f t="shared" si="6"/>
        <v>0</v>
      </c>
      <c r="U11" s="6">
        <f t="shared" ref="U11:U13" si="19">M11-T11</f>
        <v>0</v>
      </c>
      <c r="V11" s="6">
        <f t="shared" si="8"/>
        <v>0</v>
      </c>
      <c r="W11" s="6">
        <f t="shared" si="9"/>
        <v>0</v>
      </c>
      <c r="X11" s="6">
        <f t="shared" si="10"/>
        <v>0</v>
      </c>
      <c r="Y11" s="6">
        <f t="shared" ref="Y11:Y13" si="20">U11-X11</f>
        <v>0</v>
      </c>
      <c r="AA11" s="69"/>
      <c r="AB11" s="97"/>
      <c r="AC11" s="706"/>
      <c r="AD11" s="697"/>
      <c r="AE11" s="740"/>
      <c r="AF11" s="741"/>
      <c r="AG11" s="742"/>
      <c r="AH11" s="97"/>
      <c r="AI11" s="624" t="s">
        <v>148</v>
      </c>
      <c r="AJ11" s="625"/>
      <c r="AK11" s="625"/>
      <c r="AL11" s="625"/>
      <c r="AM11" s="625"/>
      <c r="AN11" s="626"/>
      <c r="AO11" s="97"/>
      <c r="AP11" s="97"/>
      <c r="AQ11" s="97"/>
      <c r="AR11" s="97"/>
      <c r="AS11" s="97"/>
      <c r="AT11" s="97"/>
    </row>
    <row r="12" spans="1:46" ht="25.15" customHeight="1" thickBot="1" x14ac:dyDescent="0.4">
      <c r="A12" s="706"/>
      <c r="B12" s="70">
        <v>7</v>
      </c>
      <c r="C12" s="113"/>
      <c r="D12" s="141"/>
      <c r="E12" s="142"/>
      <c r="F12" s="377" t="str">
        <f t="shared" si="0"/>
        <v/>
      </c>
      <c r="G12" s="139"/>
      <c r="H12" s="686"/>
      <c r="I12" s="687"/>
      <c r="J12" s="687"/>
      <c r="K12" s="687"/>
      <c r="L12" s="688"/>
      <c r="M12" s="391">
        <f t="shared" si="13"/>
        <v>0</v>
      </c>
      <c r="N12" s="85">
        <f t="shared" si="14"/>
        <v>0</v>
      </c>
      <c r="O12" s="86">
        <f t="shared" si="15"/>
        <v>0</v>
      </c>
      <c r="P12" s="87">
        <f t="shared" si="16"/>
        <v>0</v>
      </c>
      <c r="Q12" s="71">
        <f t="shared" si="17"/>
        <v>0</v>
      </c>
      <c r="R12" s="6">
        <f t="shared" si="18"/>
        <v>0</v>
      </c>
      <c r="S12" s="6">
        <f t="shared" si="5"/>
        <v>0</v>
      </c>
      <c r="T12" s="6">
        <f t="shared" si="6"/>
        <v>0</v>
      </c>
      <c r="U12" s="6">
        <f t="shared" si="19"/>
        <v>0</v>
      </c>
      <c r="V12" s="6">
        <f t="shared" si="8"/>
        <v>0</v>
      </c>
      <c r="W12" s="6">
        <f t="shared" si="9"/>
        <v>0</v>
      </c>
      <c r="X12" s="6">
        <f t="shared" si="10"/>
        <v>0</v>
      </c>
      <c r="Y12" s="6">
        <f t="shared" si="20"/>
        <v>0</v>
      </c>
      <c r="AA12" s="69"/>
      <c r="AB12" s="97"/>
      <c r="AC12" s="706"/>
      <c r="AD12" s="697"/>
      <c r="AE12" s="740"/>
      <c r="AF12" s="741"/>
      <c r="AG12" s="742"/>
      <c r="AH12" s="97"/>
      <c r="AI12" s="627" t="s">
        <v>229</v>
      </c>
      <c r="AJ12" s="628"/>
      <c r="AK12" s="628"/>
      <c r="AL12" s="628"/>
      <c r="AM12" s="628"/>
      <c r="AN12" s="629"/>
      <c r="AO12" s="97"/>
      <c r="AP12" s="97"/>
      <c r="AQ12" s="97"/>
      <c r="AR12" s="97"/>
      <c r="AS12" s="97"/>
      <c r="AT12" s="97"/>
    </row>
    <row r="13" spans="1:46" ht="25.15" customHeight="1" thickBot="1" x14ac:dyDescent="0.4">
      <c r="A13" s="706"/>
      <c r="B13" s="70">
        <v>8</v>
      </c>
      <c r="C13" s="113"/>
      <c r="D13" s="141"/>
      <c r="E13" s="142"/>
      <c r="F13" s="377" t="str">
        <f t="shared" si="0"/>
        <v/>
      </c>
      <c r="G13" s="139"/>
      <c r="H13" s="686"/>
      <c r="I13" s="687"/>
      <c r="J13" s="687"/>
      <c r="K13" s="687"/>
      <c r="L13" s="688"/>
      <c r="M13" s="391">
        <f t="shared" si="13"/>
        <v>0</v>
      </c>
      <c r="N13" s="85">
        <f t="shared" si="14"/>
        <v>0</v>
      </c>
      <c r="O13" s="86">
        <f t="shared" si="15"/>
        <v>0</v>
      </c>
      <c r="P13" s="87">
        <f t="shared" si="16"/>
        <v>0</v>
      </c>
      <c r="Q13" s="71">
        <f t="shared" si="17"/>
        <v>0</v>
      </c>
      <c r="R13" s="6">
        <f t="shared" si="18"/>
        <v>0</v>
      </c>
      <c r="S13" s="6">
        <f t="shared" si="5"/>
        <v>0</v>
      </c>
      <c r="T13" s="6">
        <f t="shared" si="6"/>
        <v>0</v>
      </c>
      <c r="U13" s="6">
        <f t="shared" si="19"/>
        <v>0</v>
      </c>
      <c r="V13" s="6">
        <f t="shared" si="8"/>
        <v>0</v>
      </c>
      <c r="W13" s="6">
        <f t="shared" si="9"/>
        <v>0</v>
      </c>
      <c r="X13" s="6">
        <f t="shared" si="10"/>
        <v>0</v>
      </c>
      <c r="Y13" s="6">
        <f t="shared" si="20"/>
        <v>0</v>
      </c>
      <c r="AA13" s="69"/>
      <c r="AB13" s="97"/>
      <c r="AC13" s="706"/>
      <c r="AD13" s="697"/>
      <c r="AE13" s="740"/>
      <c r="AF13" s="741"/>
      <c r="AG13" s="742"/>
      <c r="AH13" s="97"/>
      <c r="AI13" s="627"/>
      <c r="AJ13" s="628"/>
      <c r="AK13" s="628"/>
      <c r="AL13" s="628"/>
      <c r="AM13" s="628"/>
      <c r="AN13" s="629"/>
      <c r="AO13" s="97"/>
      <c r="AP13" s="97"/>
      <c r="AQ13" s="97"/>
      <c r="AR13" s="97"/>
      <c r="AS13" s="97"/>
      <c r="AT13" s="97"/>
    </row>
    <row r="14" spans="1:46" ht="25.15" customHeight="1" thickBot="1" x14ac:dyDescent="0.4">
      <c r="A14" s="706"/>
      <c r="B14" s="70">
        <v>9</v>
      </c>
      <c r="C14" s="113"/>
      <c r="D14" s="141"/>
      <c r="E14" s="142"/>
      <c r="F14" s="377" t="str">
        <f t="shared" si="0"/>
        <v/>
      </c>
      <c r="G14" s="139"/>
      <c r="H14" s="686"/>
      <c r="I14" s="687"/>
      <c r="J14" s="687"/>
      <c r="K14" s="687"/>
      <c r="L14" s="688"/>
      <c r="M14" s="391">
        <f t="shared" si="13"/>
        <v>0</v>
      </c>
      <c r="N14" s="82">
        <f>FLOOR(R14,1)</f>
        <v>0</v>
      </c>
      <c r="O14" s="83">
        <f>FLOOR(V14,1)</f>
        <v>0</v>
      </c>
      <c r="P14" s="84">
        <f>U14-X14</f>
        <v>0</v>
      </c>
      <c r="Q14" s="71">
        <f>T14+X14+Y14</f>
        <v>0</v>
      </c>
      <c r="R14" s="6">
        <f>M14/365</f>
        <v>0</v>
      </c>
      <c r="S14" s="6">
        <f>FLOOR(R14,1)</f>
        <v>0</v>
      </c>
      <c r="T14" s="6">
        <f>S14*365</f>
        <v>0</v>
      </c>
      <c r="U14" s="6">
        <f>M14-T14</f>
        <v>0</v>
      </c>
      <c r="V14" s="6">
        <f>U14/30</f>
        <v>0</v>
      </c>
      <c r="W14" s="6">
        <f>FLOOR(V14,1)</f>
        <v>0</v>
      </c>
      <c r="X14" s="6">
        <f>W14*30</f>
        <v>0</v>
      </c>
      <c r="Y14" s="6">
        <f>U14-X14</f>
        <v>0</v>
      </c>
      <c r="AA14" s="69"/>
      <c r="AB14" s="97"/>
      <c r="AC14" s="706"/>
      <c r="AD14" s="101"/>
      <c r="AE14" s="740"/>
      <c r="AF14" s="741"/>
      <c r="AG14" s="742"/>
      <c r="AH14" s="97"/>
      <c r="AI14" s="97"/>
      <c r="AJ14" s="97"/>
      <c r="AK14" s="97"/>
      <c r="AL14" s="97"/>
      <c r="AM14" s="97"/>
      <c r="AN14" s="97"/>
      <c r="AO14" s="97"/>
      <c r="AP14" s="97"/>
      <c r="AQ14" s="97"/>
      <c r="AR14" s="97"/>
      <c r="AS14" s="97"/>
      <c r="AT14" s="97"/>
    </row>
    <row r="15" spans="1:46" ht="25.15" customHeight="1" thickBot="1" x14ac:dyDescent="0.4">
      <c r="A15" s="707"/>
      <c r="B15" s="70">
        <v>10</v>
      </c>
      <c r="C15" s="113"/>
      <c r="D15" s="143"/>
      <c r="E15" s="144"/>
      <c r="F15" s="377" t="str">
        <f t="shared" si="0"/>
        <v/>
      </c>
      <c r="G15" s="140"/>
      <c r="H15" s="771"/>
      <c r="I15" s="769"/>
      <c r="J15" s="769"/>
      <c r="K15" s="769"/>
      <c r="L15" s="772"/>
      <c r="M15" s="391">
        <f t="shared" si="13"/>
        <v>0</v>
      </c>
      <c r="N15" s="381">
        <f t="shared" ref="N15:N16" si="21">FLOOR(R15,1)</f>
        <v>0</v>
      </c>
      <c r="O15" s="382">
        <f t="shared" ref="O15:O16" si="22">FLOOR(V15,1)</f>
        <v>0</v>
      </c>
      <c r="P15" s="383">
        <f t="shared" ref="P15:P16" si="23">U15-X15</f>
        <v>0</v>
      </c>
      <c r="Q15" s="71">
        <f t="shared" ref="Q15:Q16" si="24">T15+X15+Y15</f>
        <v>0</v>
      </c>
      <c r="R15" s="6">
        <f t="shared" ref="R15" si="25">M15/365</f>
        <v>0</v>
      </c>
      <c r="S15" s="6">
        <f t="shared" si="5"/>
        <v>0</v>
      </c>
      <c r="T15" s="6">
        <f t="shared" si="6"/>
        <v>0</v>
      </c>
      <c r="U15" s="6">
        <f t="shared" ref="U15" si="26">M15-T15</f>
        <v>0</v>
      </c>
      <c r="V15" s="6">
        <f t="shared" si="8"/>
        <v>0</v>
      </c>
      <c r="W15" s="6">
        <f t="shared" si="9"/>
        <v>0</v>
      </c>
      <c r="X15" s="6">
        <f t="shared" si="10"/>
        <v>0</v>
      </c>
      <c r="Y15" s="6">
        <f t="shared" ref="Y15" si="27">U15-X15</f>
        <v>0</v>
      </c>
      <c r="AB15" s="97"/>
      <c r="AC15" s="707"/>
      <c r="AD15" s="101"/>
      <c r="AE15" s="743"/>
      <c r="AF15" s="744"/>
      <c r="AG15" s="745"/>
      <c r="AH15" s="97"/>
      <c r="AI15" s="97"/>
      <c r="AJ15" s="97"/>
      <c r="AK15" s="97"/>
      <c r="AL15" s="97"/>
      <c r="AM15" s="97"/>
      <c r="AN15" s="97"/>
      <c r="AO15" s="97"/>
      <c r="AP15" s="97"/>
      <c r="AQ15" s="97"/>
      <c r="AR15" s="97"/>
      <c r="AS15" s="97"/>
      <c r="AT15" s="97"/>
    </row>
    <row r="16" spans="1:46" ht="24" thickBot="1" x14ac:dyDescent="0.4">
      <c r="A16" s="97"/>
      <c r="B16" s="97"/>
      <c r="C16" s="97"/>
      <c r="D16" s="97"/>
      <c r="E16" s="97"/>
      <c r="F16" s="97"/>
      <c r="G16" s="97"/>
      <c r="H16" s="97"/>
      <c r="I16" s="97"/>
      <c r="J16" s="97"/>
      <c r="K16" s="97"/>
      <c r="L16" s="97"/>
      <c r="M16" s="384">
        <f>SUM(M6:M15)</f>
        <v>0</v>
      </c>
      <c r="N16" s="76">
        <f t="shared" si="21"/>
        <v>0</v>
      </c>
      <c r="O16" s="77">
        <f t="shared" si="22"/>
        <v>0</v>
      </c>
      <c r="P16" s="78">
        <f t="shared" si="23"/>
        <v>0</v>
      </c>
      <c r="Q16" s="6">
        <f t="shared" si="24"/>
        <v>0</v>
      </c>
      <c r="R16" s="6">
        <f>M16/365</f>
        <v>0</v>
      </c>
      <c r="S16" s="6">
        <f t="shared" si="5"/>
        <v>0</v>
      </c>
      <c r="T16" s="6">
        <f t="shared" si="6"/>
        <v>0</v>
      </c>
      <c r="U16" s="6">
        <f>M16-T16</f>
        <v>0</v>
      </c>
      <c r="V16" s="6">
        <f t="shared" si="8"/>
        <v>0</v>
      </c>
      <c r="W16" s="6">
        <f t="shared" si="9"/>
        <v>0</v>
      </c>
      <c r="X16" s="6">
        <f t="shared" si="10"/>
        <v>0</v>
      </c>
      <c r="AB16" s="97"/>
      <c r="AC16" s="97"/>
      <c r="AD16" s="97"/>
      <c r="AE16" s="97"/>
      <c r="AF16" s="97"/>
      <c r="AG16" s="97"/>
      <c r="AH16" s="97"/>
      <c r="AI16" s="97"/>
      <c r="AJ16" s="97"/>
      <c r="AK16" s="97"/>
      <c r="AL16" s="97"/>
      <c r="AM16" s="97"/>
      <c r="AN16" s="97"/>
      <c r="AO16" s="97"/>
      <c r="AP16" s="97"/>
      <c r="AQ16" s="97"/>
      <c r="AR16" s="97"/>
      <c r="AS16" s="97"/>
      <c r="AT16" s="97"/>
    </row>
    <row r="17" spans="1:46" ht="24" thickBot="1" x14ac:dyDescent="0.4">
      <c r="A17" s="97"/>
      <c r="B17" s="97"/>
      <c r="C17" s="97"/>
      <c r="D17" s="97"/>
      <c r="E17" s="97"/>
      <c r="F17" s="97"/>
      <c r="G17" s="97"/>
      <c r="H17" s="97"/>
      <c r="I17" s="97"/>
      <c r="J17" s="97"/>
      <c r="K17" s="97"/>
      <c r="L17" s="97"/>
      <c r="M17" s="102"/>
      <c r="N17" s="103" t="s">
        <v>85</v>
      </c>
      <c r="O17" s="103" t="s">
        <v>86</v>
      </c>
      <c r="P17" s="103" t="s">
        <v>87</v>
      </c>
      <c r="Q17" s="6"/>
      <c r="R17" s="6"/>
      <c r="S17" s="6"/>
      <c r="T17" s="6"/>
      <c r="U17" s="6"/>
      <c r="V17" s="6"/>
      <c r="W17" s="6"/>
      <c r="X17" s="6"/>
      <c r="AB17" s="97"/>
      <c r="AC17" s="104" t="s">
        <v>103</v>
      </c>
      <c r="AD17" s="97"/>
      <c r="AE17" s="97"/>
      <c r="AF17" s="97"/>
      <c r="AG17" s="97"/>
      <c r="AH17" s="97"/>
      <c r="AI17" s="97"/>
      <c r="AJ17" s="97"/>
      <c r="AK17" s="97"/>
      <c r="AL17" s="97"/>
      <c r="AM17" s="97"/>
      <c r="AN17" s="97"/>
      <c r="AO17" s="97"/>
      <c r="AP17" s="97"/>
      <c r="AQ17" s="97"/>
      <c r="AR17" s="97"/>
      <c r="AS17" s="97"/>
      <c r="AT17" s="97"/>
    </row>
    <row r="18" spans="1:46" ht="24.75" thickTop="1" thickBot="1" x14ac:dyDescent="0.4">
      <c r="A18" s="753" t="s">
        <v>102</v>
      </c>
      <c r="B18" s="754"/>
      <c r="C18" s="754"/>
      <c r="D18" s="754"/>
      <c r="E18" s="754"/>
      <c r="F18" s="754"/>
      <c r="G18" s="755"/>
      <c r="H18" s="208" t="s">
        <v>30</v>
      </c>
      <c r="I18" s="750" t="s">
        <v>150</v>
      </c>
      <c r="J18" s="750"/>
      <c r="K18" s="750"/>
      <c r="L18" s="750"/>
      <c r="M18" s="385">
        <f>SUMIFS(M6:M15,G6:G15,"CS",H6:H15,"ss")</f>
        <v>0</v>
      </c>
      <c r="N18" s="79">
        <f t="shared" ref="N18:N23" si="28">FLOOR(R18,1)</f>
        <v>0</v>
      </c>
      <c r="O18" s="80">
        <f t="shared" ref="O18:O23" si="29">FLOOR(V18,1)</f>
        <v>0</v>
      </c>
      <c r="P18" s="81">
        <f t="shared" ref="P18:P23" si="30">U18-X18</f>
        <v>0</v>
      </c>
      <c r="Q18" s="6">
        <f t="shared" ref="Q18:Q23" si="31">T18+X18+Y18</f>
        <v>0</v>
      </c>
      <c r="R18" s="6">
        <f t="shared" ref="R18:R22" si="32">M18/365</f>
        <v>0</v>
      </c>
      <c r="S18" s="6">
        <f t="shared" ref="S18:S23" si="33">FLOOR(R18,1)</f>
        <v>0</v>
      </c>
      <c r="T18" s="6">
        <f t="shared" ref="T18:T23" si="34">S18*365</f>
        <v>0</v>
      </c>
      <c r="U18" s="6">
        <f t="shared" ref="U18:U22" si="35">M18-T18</f>
        <v>0</v>
      </c>
      <c r="V18" s="6">
        <f t="shared" ref="V18:V23" si="36">U18/30</f>
        <v>0</v>
      </c>
      <c r="W18" s="6">
        <f t="shared" ref="W18:W23" si="37">FLOOR(V18,1)</f>
        <v>0</v>
      </c>
      <c r="X18" s="6">
        <f t="shared" ref="X18:X23" si="38">W18*30</f>
        <v>0</v>
      </c>
      <c r="AB18" s="97"/>
      <c r="AC18" s="386">
        <f>ROUND(IF(IF(O18&gt;12,6,O18*0.5)+IF(P18&gt;15,0.5,0)+IF(N18&gt;0,6,0)&gt;12,6,IF(O18&gt;12,6,O18*0.5)+IF(P18&gt;15,0.5,0)+IF(N18&gt;0,6,0)),3)</f>
        <v>0</v>
      </c>
      <c r="AD18" s="97"/>
      <c r="AE18" s="97"/>
      <c r="AF18" s="97"/>
      <c r="AG18" s="97"/>
      <c r="AH18" s="97"/>
      <c r="AI18" s="97"/>
      <c r="AJ18" s="97"/>
      <c r="AK18" s="97"/>
      <c r="AL18" s="97"/>
      <c r="AM18" s="97"/>
      <c r="AN18" s="97"/>
      <c r="AO18" s="97"/>
      <c r="AP18" s="97"/>
      <c r="AQ18" s="97"/>
      <c r="AR18" s="97"/>
      <c r="AS18" s="97"/>
      <c r="AT18" s="97"/>
    </row>
    <row r="19" spans="1:46" ht="23.65" customHeight="1" thickTop="1" thickBot="1" x14ac:dyDescent="0.4">
      <c r="A19" s="756" t="s">
        <v>105</v>
      </c>
      <c r="B19" s="757"/>
      <c r="C19" s="757"/>
      <c r="D19" s="757"/>
      <c r="E19" s="757"/>
      <c r="F19" s="757"/>
      <c r="G19" s="758"/>
      <c r="H19" s="208" t="s">
        <v>30</v>
      </c>
      <c r="I19" s="750" t="s">
        <v>100</v>
      </c>
      <c r="J19" s="750"/>
      <c r="K19" s="750"/>
      <c r="L19" s="750"/>
      <c r="M19" s="385">
        <f>SUMIFS(M6:M15,G6:G15,"CS",H6:H15,"NON")</f>
        <v>0</v>
      </c>
      <c r="N19" s="82">
        <f t="shared" si="28"/>
        <v>0</v>
      </c>
      <c r="O19" s="83">
        <f t="shared" si="29"/>
        <v>0</v>
      </c>
      <c r="P19" s="84">
        <f t="shared" si="30"/>
        <v>0</v>
      </c>
      <c r="Q19" s="6">
        <f t="shared" si="31"/>
        <v>0</v>
      </c>
      <c r="R19" s="6">
        <f t="shared" si="32"/>
        <v>0</v>
      </c>
      <c r="S19" s="6">
        <f t="shared" si="33"/>
        <v>0</v>
      </c>
      <c r="T19" s="6">
        <f t="shared" si="34"/>
        <v>0</v>
      </c>
      <c r="U19" s="6">
        <f t="shared" si="35"/>
        <v>0</v>
      </c>
      <c r="V19" s="6">
        <f t="shared" si="36"/>
        <v>0</v>
      </c>
      <c r="W19" s="6">
        <f t="shared" si="37"/>
        <v>0</v>
      </c>
      <c r="X19" s="6">
        <f t="shared" si="38"/>
        <v>0</v>
      </c>
      <c r="AB19" s="97"/>
      <c r="AC19" s="386">
        <f>ROUND(IF(IF(O19&gt;12,3,O19*0.25)+IF(P19&gt;15,0.25,0)+IF(N19&gt;0,3,0)&gt;12,6,IF(O19&gt;12,3,O19*0.25)+IF(P19&gt;15,0.25,0)+IF(N19&gt;0,3,0)),3)</f>
        <v>0</v>
      </c>
      <c r="AD19" s="97"/>
      <c r="AE19" s="97"/>
      <c r="AF19" s="97"/>
      <c r="AG19" s="97"/>
      <c r="AH19" s="97"/>
      <c r="AI19" s="97"/>
      <c r="AJ19" s="97"/>
      <c r="AK19" s="97"/>
      <c r="AL19" s="97"/>
      <c r="AM19" s="97"/>
      <c r="AN19" s="97"/>
      <c r="AO19" s="97"/>
      <c r="AP19" s="97"/>
      <c r="AQ19" s="97"/>
      <c r="AR19" s="97"/>
      <c r="AS19" s="97"/>
      <c r="AT19" s="97"/>
    </row>
    <row r="20" spans="1:46" ht="23.65" customHeight="1" thickTop="1" thickBot="1" x14ac:dyDescent="0.4">
      <c r="A20" s="759"/>
      <c r="B20" s="760"/>
      <c r="C20" s="760"/>
      <c r="D20" s="760"/>
      <c r="E20" s="760"/>
      <c r="F20" s="760"/>
      <c r="G20" s="761"/>
      <c r="H20" s="209" t="s">
        <v>101</v>
      </c>
      <c r="I20" s="750" t="s">
        <v>150</v>
      </c>
      <c r="J20" s="750"/>
      <c r="K20" s="750"/>
      <c r="L20" s="750"/>
      <c r="M20" s="385">
        <f>SUMIFS(M6:M15,G6:G15,"ALTRO",H6:H15,"SS")+ SUMIFS(M6:M15,G6:G15,"AT",H6:H15,"SS")+SUMIFS(M6:M15,G6:G15,"AA",H6:H15,"SS")</f>
        <v>0</v>
      </c>
      <c r="N20" s="85">
        <f t="shared" si="28"/>
        <v>0</v>
      </c>
      <c r="O20" s="86">
        <f t="shared" si="29"/>
        <v>0</v>
      </c>
      <c r="P20" s="87">
        <f t="shared" si="30"/>
        <v>0</v>
      </c>
      <c r="Q20" s="6">
        <f t="shared" si="31"/>
        <v>0</v>
      </c>
      <c r="R20" s="6">
        <f t="shared" si="32"/>
        <v>0</v>
      </c>
      <c r="S20" s="6">
        <f t="shared" si="33"/>
        <v>0</v>
      </c>
      <c r="T20" s="6">
        <f t="shared" si="34"/>
        <v>0</v>
      </c>
      <c r="U20" s="6">
        <f t="shared" si="35"/>
        <v>0</v>
      </c>
      <c r="V20" s="6">
        <f t="shared" si="36"/>
        <v>0</v>
      </c>
      <c r="W20" s="6">
        <f t="shared" si="37"/>
        <v>0</v>
      </c>
      <c r="X20" s="6">
        <f t="shared" si="38"/>
        <v>0</v>
      </c>
      <c r="AB20" s="97"/>
      <c r="AC20" s="386">
        <f>ROUND(IF(IF(O20&gt;12,1.8,O20*0.15)+IF(P20&gt;15,0.15,0)+IF(N20&gt;0,1.8,0)&gt;12,1.8,IF(O20&gt;12,1.8,O20*0.15)+IF(P20&gt;15,0.15,0)+IF(N20&gt;0,1.8,0)),3)</f>
        <v>0</v>
      </c>
      <c r="AD20" s="97"/>
      <c r="AE20" s="97"/>
      <c r="AF20" s="97"/>
      <c r="AG20" s="97"/>
      <c r="AH20" s="97"/>
      <c r="AI20" s="97"/>
      <c r="AJ20" s="97"/>
      <c r="AK20" s="97"/>
      <c r="AL20" s="97"/>
      <c r="AM20" s="97"/>
      <c r="AN20" s="97"/>
      <c r="AO20" s="97"/>
      <c r="AP20" s="97"/>
      <c r="AQ20" s="97"/>
      <c r="AR20" s="97"/>
      <c r="AS20" s="97"/>
      <c r="AT20" s="97"/>
    </row>
    <row r="21" spans="1:46" ht="25.15" customHeight="1" thickTop="1" thickBot="1" x14ac:dyDescent="0.4">
      <c r="A21" s="759"/>
      <c r="B21" s="760"/>
      <c r="C21" s="760"/>
      <c r="D21" s="760"/>
      <c r="E21" s="760"/>
      <c r="F21" s="760"/>
      <c r="G21" s="761"/>
      <c r="H21" s="209" t="s">
        <v>101</v>
      </c>
      <c r="I21" s="750" t="s">
        <v>100</v>
      </c>
      <c r="J21" s="750"/>
      <c r="K21" s="750"/>
      <c r="L21" s="750"/>
      <c r="M21" s="385">
        <f>SUMIFS(M6:M15,G6:G15,"ALTRO",H6:H15,"NON")+      SUMIFS(M6:M15,G6:G15,"Aa",H6:H15,"NON")+    SUMIFS(M6:M15,G6:G15,"AT",H6:H15,"NON")</f>
        <v>0</v>
      </c>
      <c r="N21" s="88">
        <f t="shared" si="28"/>
        <v>0</v>
      </c>
      <c r="O21" s="89">
        <f t="shared" si="29"/>
        <v>0</v>
      </c>
      <c r="P21" s="90">
        <f t="shared" si="30"/>
        <v>0</v>
      </c>
      <c r="Q21" s="6">
        <f t="shared" si="31"/>
        <v>0</v>
      </c>
      <c r="R21" s="6">
        <f t="shared" si="32"/>
        <v>0</v>
      </c>
      <c r="S21" s="6">
        <f t="shared" si="33"/>
        <v>0</v>
      </c>
      <c r="T21" s="6">
        <f t="shared" si="34"/>
        <v>0</v>
      </c>
      <c r="U21" s="6">
        <f t="shared" si="35"/>
        <v>0</v>
      </c>
      <c r="V21" s="6">
        <f t="shared" si="36"/>
        <v>0</v>
      </c>
      <c r="W21" s="6">
        <f t="shared" si="37"/>
        <v>0</v>
      </c>
      <c r="X21" s="6">
        <f t="shared" si="38"/>
        <v>0</v>
      </c>
      <c r="AB21" s="97"/>
      <c r="AC21" s="386">
        <f>ROUND(IF(IF(O21&gt;12,0.9,O21*0.075)+IF(P21&gt;15,0.075,0)+IF(N21&gt;0,0.9,0)&gt;12,0.9,IF(O21&gt;12,0.9,O21*0.075)+IF(P21&gt;15,0.075,0)+IF(N21&gt;0,0.9,0)),3)</f>
        <v>0</v>
      </c>
      <c r="AD21" s="97"/>
      <c r="AE21" s="97"/>
      <c r="AF21" s="97"/>
      <c r="AG21" s="97"/>
      <c r="AH21" s="97"/>
      <c r="AI21" s="97"/>
      <c r="AJ21" s="97"/>
      <c r="AK21" s="97"/>
      <c r="AL21" s="97"/>
      <c r="AM21" s="97"/>
      <c r="AN21" s="97"/>
      <c r="AO21" s="97"/>
      <c r="AP21" s="97"/>
      <c r="AQ21" s="97"/>
      <c r="AR21" s="97"/>
      <c r="AS21" s="97"/>
      <c r="AT21" s="97"/>
    </row>
    <row r="22" spans="1:46" ht="23.65" customHeight="1" thickTop="1" thickBot="1" x14ac:dyDescent="0.4">
      <c r="A22" s="801" t="s">
        <v>109</v>
      </c>
      <c r="B22" s="802"/>
      <c r="C22" s="802"/>
      <c r="D22" s="802"/>
      <c r="E22" s="802"/>
      <c r="F22" s="727" t="str">
        <f>IF(+Anno_1=0,"",+Anno_1)</f>
        <v/>
      </c>
      <c r="G22" s="728"/>
      <c r="H22" s="209" t="s">
        <v>101</v>
      </c>
      <c r="I22" s="750" t="s">
        <v>154</v>
      </c>
      <c r="J22" s="750"/>
      <c r="K22" s="750"/>
      <c r="L22" s="750"/>
      <c r="M22" s="385">
        <f>SUMIFS(M6:M15,G6:G15,"ALTRO",H6:H15,"ENTE")</f>
        <v>0</v>
      </c>
      <c r="N22" s="91">
        <f t="shared" si="28"/>
        <v>0</v>
      </c>
      <c r="O22" s="92">
        <f t="shared" si="29"/>
        <v>0</v>
      </c>
      <c r="P22" s="93">
        <f t="shared" si="30"/>
        <v>0</v>
      </c>
      <c r="Q22" s="6">
        <f t="shared" si="31"/>
        <v>0</v>
      </c>
      <c r="R22" s="6">
        <f t="shared" si="32"/>
        <v>0</v>
      </c>
      <c r="S22" s="6">
        <f t="shared" si="33"/>
        <v>0</v>
      </c>
      <c r="T22" s="6">
        <f t="shared" si="34"/>
        <v>0</v>
      </c>
      <c r="U22" s="6">
        <f t="shared" si="35"/>
        <v>0</v>
      </c>
      <c r="V22" s="6">
        <f t="shared" si="36"/>
        <v>0</v>
      </c>
      <c r="W22" s="6">
        <f t="shared" si="37"/>
        <v>0</v>
      </c>
      <c r="X22" s="6">
        <f t="shared" si="38"/>
        <v>0</v>
      </c>
      <c r="AB22" s="97"/>
      <c r="AC22" s="386">
        <f>ROUND(IF(IF(O22&gt;12,0.6,O22*0.05)+IF(P22&gt;15,0.05,0)+IF(N22&gt;0,0.6,0)&gt;12,0.6,IF(O22&gt;12,0.6,O22*0.05)+IF(P22&gt;15,0.05,0)+IF(N22&gt;0,0.6,0)),3)</f>
        <v>0</v>
      </c>
      <c r="AD22" s="97"/>
      <c r="AE22" s="97"/>
      <c r="AF22" s="97"/>
      <c r="AG22" s="97"/>
      <c r="AH22" s="97"/>
      <c r="AI22" s="97"/>
      <c r="AJ22" s="97"/>
      <c r="AK22" s="97"/>
      <c r="AL22" s="97"/>
      <c r="AM22" s="97"/>
      <c r="AN22" s="97"/>
      <c r="AO22" s="97"/>
      <c r="AP22" s="97"/>
      <c r="AQ22" s="97"/>
      <c r="AR22" s="97"/>
      <c r="AS22" s="97"/>
      <c r="AT22" s="97"/>
    </row>
    <row r="23" spans="1:46" ht="23.25" customHeight="1" thickTop="1" thickBot="1" x14ac:dyDescent="0.4">
      <c r="A23" s="803"/>
      <c r="B23" s="804"/>
      <c r="C23" s="804"/>
      <c r="D23" s="804"/>
      <c r="E23" s="804"/>
      <c r="F23" s="729"/>
      <c r="G23" s="730"/>
      <c r="H23" s="656" t="s">
        <v>110</v>
      </c>
      <c r="I23" s="657"/>
      <c r="J23" s="657"/>
      <c r="K23" s="657"/>
      <c r="L23" s="658"/>
      <c r="M23" s="387">
        <f>SUM(M18:M22)</f>
        <v>0</v>
      </c>
      <c r="N23" s="145">
        <f t="shared" si="28"/>
        <v>0</v>
      </c>
      <c r="O23" s="146">
        <f t="shared" si="29"/>
        <v>0</v>
      </c>
      <c r="P23" s="147">
        <f t="shared" si="30"/>
        <v>0</v>
      </c>
      <c r="Q23" s="6">
        <f t="shared" si="31"/>
        <v>0</v>
      </c>
      <c r="R23" s="6">
        <f>M23/365</f>
        <v>0</v>
      </c>
      <c r="S23" s="6">
        <f t="shared" si="33"/>
        <v>0</v>
      </c>
      <c r="T23" s="6">
        <f t="shared" si="34"/>
        <v>0</v>
      </c>
      <c r="U23" s="6">
        <f>M23-T23</f>
        <v>0</v>
      </c>
      <c r="V23" s="6">
        <f t="shared" si="36"/>
        <v>0</v>
      </c>
      <c r="W23" s="6">
        <f t="shared" si="37"/>
        <v>0</v>
      </c>
      <c r="X23" s="6">
        <f t="shared" si="38"/>
        <v>0</v>
      </c>
      <c r="AB23" s="97"/>
      <c r="AC23" s="388">
        <f>IF(SUM(AC18:AC22)&gt;6,6,SUM(AC18:AC22))</f>
        <v>0</v>
      </c>
      <c r="AD23" s="97"/>
      <c r="AE23" s="97"/>
      <c r="AF23" s="97"/>
      <c r="AG23" s="97"/>
      <c r="AH23" s="97"/>
      <c r="AI23" s="97"/>
      <c r="AJ23" s="97"/>
      <c r="AK23" s="97"/>
      <c r="AL23" s="97"/>
      <c r="AM23" s="97"/>
      <c r="AN23" s="97"/>
      <c r="AO23" s="97"/>
      <c r="AP23" s="97"/>
      <c r="AQ23" s="97"/>
      <c r="AR23" s="97"/>
      <c r="AS23" s="97"/>
      <c r="AT23" s="97"/>
    </row>
    <row r="24" spans="1:46" ht="23.25" customHeight="1" x14ac:dyDescent="0.2">
      <c r="A24" s="201"/>
      <c r="B24" s="201"/>
      <c r="C24" s="201"/>
      <c r="D24" s="201"/>
      <c r="E24" s="201"/>
      <c r="F24" s="201"/>
      <c r="G24" s="201"/>
      <c r="H24" s="105"/>
      <c r="I24" s="106"/>
      <c r="J24" s="101"/>
      <c r="K24" s="101"/>
      <c r="L24" s="101"/>
      <c r="M24" s="102"/>
      <c r="N24" s="107"/>
      <c r="O24" s="107"/>
      <c r="P24" s="107"/>
      <c r="AB24" s="97"/>
      <c r="AC24" s="108"/>
      <c r="AD24" s="97"/>
      <c r="AE24" s="97"/>
      <c r="AF24" s="97"/>
      <c r="AG24" s="97"/>
      <c r="AH24" s="97"/>
      <c r="AI24" s="97"/>
      <c r="AJ24" s="97"/>
      <c r="AK24" s="97"/>
      <c r="AL24" s="97"/>
      <c r="AM24" s="97"/>
      <c r="AN24" s="97"/>
      <c r="AO24" s="97"/>
      <c r="AP24" s="97"/>
      <c r="AQ24" s="97"/>
      <c r="AR24" s="97"/>
      <c r="AS24" s="97"/>
      <c r="AT24" s="97"/>
    </row>
    <row r="25" spans="1:46" ht="22.9" customHeight="1" thickBot="1" x14ac:dyDescent="0.4">
      <c r="A25" s="201"/>
      <c r="B25" s="201"/>
      <c r="C25" s="201"/>
      <c r="D25" s="201"/>
      <c r="E25" s="201"/>
      <c r="F25" s="201"/>
      <c r="G25" s="201"/>
      <c r="H25" s="97"/>
      <c r="I25" s="97"/>
      <c r="J25" s="97"/>
      <c r="K25" s="97"/>
      <c r="L25" s="97"/>
      <c r="M25" s="102"/>
      <c r="N25" s="103" t="s">
        <v>85</v>
      </c>
      <c r="O25" s="103" t="s">
        <v>86</v>
      </c>
      <c r="P25" s="103" t="s">
        <v>87</v>
      </c>
      <c r="Q25" s="6"/>
      <c r="R25" s="6"/>
      <c r="S25" s="6"/>
      <c r="T25" s="6"/>
      <c r="U25" s="6"/>
      <c r="V25" s="6"/>
      <c r="W25" s="6"/>
      <c r="X25" s="6"/>
      <c r="AB25" s="97"/>
      <c r="AC25" s="104" t="s">
        <v>103</v>
      </c>
      <c r="AD25" s="97"/>
      <c r="AE25" s="97"/>
      <c r="AF25" s="97"/>
      <c r="AG25" s="97"/>
      <c r="AH25" s="97"/>
      <c r="AI25" s="97"/>
      <c r="AJ25" s="97"/>
      <c r="AK25" s="97"/>
      <c r="AL25" s="97"/>
      <c r="AM25" s="97"/>
      <c r="AN25" s="97"/>
      <c r="AO25" s="97"/>
      <c r="AP25" s="97"/>
      <c r="AQ25" s="97"/>
      <c r="AR25" s="97"/>
      <c r="AS25" s="97"/>
      <c r="AT25" s="97"/>
    </row>
    <row r="26" spans="1:46" ht="24.75" thickTop="1" thickBot="1" x14ac:dyDescent="0.4">
      <c r="A26" s="775" t="s">
        <v>102</v>
      </c>
      <c r="B26" s="776"/>
      <c r="C26" s="776"/>
      <c r="D26" s="776"/>
      <c r="E26" s="776"/>
      <c r="F26" s="776"/>
      <c r="G26" s="777"/>
      <c r="H26" s="210" t="s">
        <v>37</v>
      </c>
      <c r="I26" s="638" t="s">
        <v>150</v>
      </c>
      <c r="J26" s="639"/>
      <c r="K26" s="639"/>
      <c r="L26" s="640"/>
      <c r="M26" s="385">
        <f>SUMIFS(M6:M15,G6:G15,"AA",H6:H15,"ss")</f>
        <v>0</v>
      </c>
      <c r="N26" s="94">
        <f t="shared" ref="N26:N31" si="39">FLOOR(R26,1)</f>
        <v>0</v>
      </c>
      <c r="O26" s="95">
        <f t="shared" ref="O26:O31" si="40">FLOOR(V26,1)</f>
        <v>0</v>
      </c>
      <c r="P26" s="96">
        <f t="shared" ref="P26:P31" si="41">U26-X26</f>
        <v>0</v>
      </c>
      <c r="Q26" s="6">
        <f t="shared" ref="Q26:Q31" si="42">T26+X26+Y26</f>
        <v>0</v>
      </c>
      <c r="R26" s="6">
        <f t="shared" ref="R26:R30" si="43">M26/365</f>
        <v>0</v>
      </c>
      <c r="S26" s="6">
        <f t="shared" ref="S26:S31" si="44">FLOOR(R26,1)</f>
        <v>0</v>
      </c>
      <c r="T26" s="6">
        <f t="shared" ref="T26:T31" si="45">S26*365</f>
        <v>0</v>
      </c>
      <c r="U26" s="6">
        <f t="shared" ref="U26:U30" si="46">M26-T26</f>
        <v>0</v>
      </c>
      <c r="V26" s="6">
        <f t="shared" ref="V26:V31" si="47">U26/30</f>
        <v>0</v>
      </c>
      <c r="W26" s="6">
        <f t="shared" ref="W26:W31" si="48">FLOOR(V26,1)</f>
        <v>0</v>
      </c>
      <c r="X26" s="6">
        <f t="shared" ref="X26:X31" si="49">W26*30</f>
        <v>0</v>
      </c>
      <c r="AB26" s="97"/>
      <c r="AC26" s="386">
        <f>ROUND(IF(IF(O26&gt;12,6,O26*0.5)+IF(P26&gt;15,0.5,0)+IF(N26&gt;0,6,0)&gt;12,6,IF(O26&gt;12,6,O26*0.5)+IF(P26&gt;15,0.5,0)+IF(N26&gt;0,6,0)),3)</f>
        <v>0</v>
      </c>
      <c r="AD26" s="97"/>
      <c r="AE26" s="97"/>
      <c r="AF26" s="97"/>
      <c r="AG26" s="97"/>
      <c r="AH26" s="97"/>
      <c r="AI26" s="97"/>
      <c r="AJ26" s="97"/>
      <c r="AK26" s="97"/>
      <c r="AL26" s="97"/>
      <c r="AM26" s="97"/>
      <c r="AN26" s="97"/>
      <c r="AO26" s="97"/>
      <c r="AP26" s="97"/>
      <c r="AQ26" s="97"/>
      <c r="AR26" s="97"/>
      <c r="AS26" s="97"/>
      <c r="AT26" s="97"/>
    </row>
    <row r="27" spans="1:46" ht="23.65" customHeight="1" thickTop="1" thickBot="1" x14ac:dyDescent="0.4">
      <c r="A27" s="795" t="s">
        <v>104</v>
      </c>
      <c r="B27" s="796"/>
      <c r="C27" s="796"/>
      <c r="D27" s="796"/>
      <c r="E27" s="796"/>
      <c r="F27" s="796"/>
      <c r="G27" s="797"/>
      <c r="H27" s="210" t="s">
        <v>37</v>
      </c>
      <c r="I27" s="638" t="s">
        <v>100</v>
      </c>
      <c r="J27" s="639"/>
      <c r="K27" s="639"/>
      <c r="L27" s="640"/>
      <c r="M27" s="385">
        <f>SUMIFS(M6:M15,G6:G15,"AA",H6:H15,"NON")</f>
        <v>0</v>
      </c>
      <c r="N27" s="85">
        <f t="shared" si="39"/>
        <v>0</v>
      </c>
      <c r="O27" s="86">
        <f t="shared" si="40"/>
        <v>0</v>
      </c>
      <c r="P27" s="87">
        <f t="shared" si="41"/>
        <v>0</v>
      </c>
      <c r="Q27" s="6">
        <f t="shared" si="42"/>
        <v>0</v>
      </c>
      <c r="R27" s="6">
        <f t="shared" si="43"/>
        <v>0</v>
      </c>
      <c r="S27" s="6">
        <f t="shared" si="44"/>
        <v>0</v>
      </c>
      <c r="T27" s="6">
        <f t="shared" si="45"/>
        <v>0</v>
      </c>
      <c r="U27" s="6">
        <f t="shared" si="46"/>
        <v>0</v>
      </c>
      <c r="V27" s="6">
        <f t="shared" si="47"/>
        <v>0</v>
      </c>
      <c r="W27" s="6">
        <f t="shared" si="48"/>
        <v>0</v>
      </c>
      <c r="X27" s="6">
        <f t="shared" si="49"/>
        <v>0</v>
      </c>
      <c r="AB27" s="97"/>
      <c r="AC27" s="386">
        <f>IF(IF(O27&gt;12,3,O27*0.25)+IF(P27&gt;15,0.25,0)+IF(N27&gt;0,3,0)&gt;12,6,IF(O27&gt;12,3,O27*0.25)+IF(P27&gt;15,0.25,0)+IF(N27&gt;0,3,0))</f>
        <v>0</v>
      </c>
      <c r="AD27" s="97"/>
      <c r="AE27" s="97"/>
      <c r="AF27" s="97"/>
      <c r="AG27" s="97"/>
      <c r="AH27" s="97"/>
      <c r="AI27" s="97"/>
      <c r="AJ27" s="97"/>
      <c r="AK27" s="97"/>
      <c r="AL27" s="97"/>
      <c r="AM27" s="97"/>
      <c r="AN27" s="97"/>
      <c r="AO27" s="97"/>
      <c r="AP27" s="97"/>
      <c r="AQ27" s="97"/>
      <c r="AR27" s="97"/>
      <c r="AS27" s="97"/>
      <c r="AT27" s="97"/>
    </row>
    <row r="28" spans="1:46" ht="23.65" customHeight="1" thickTop="1" thickBot="1" x14ac:dyDescent="0.4">
      <c r="A28" s="798"/>
      <c r="B28" s="799"/>
      <c r="C28" s="799"/>
      <c r="D28" s="799"/>
      <c r="E28" s="799"/>
      <c r="F28" s="799"/>
      <c r="G28" s="800"/>
      <c r="H28" s="211" t="s">
        <v>101</v>
      </c>
      <c r="I28" s="638" t="s">
        <v>150</v>
      </c>
      <c r="J28" s="639"/>
      <c r="K28" s="639"/>
      <c r="L28" s="640"/>
      <c r="M28" s="385">
        <f xml:space="preserve">   SUMIFS(M6:M15,G6:G15,"ALTRO",H6:H15,"SS")   +     SUMIFS(M6:M15,G6:G15,"CS",H6:H15,"SS")+SUMIFS(M6:M15,G6:G15,"AT",H6:H15,"SS")</f>
        <v>0</v>
      </c>
      <c r="N28" s="85">
        <f t="shared" si="39"/>
        <v>0</v>
      </c>
      <c r="O28" s="86">
        <f t="shared" si="40"/>
        <v>0</v>
      </c>
      <c r="P28" s="87">
        <f t="shared" si="41"/>
        <v>0</v>
      </c>
      <c r="Q28" s="6">
        <f t="shared" si="42"/>
        <v>0</v>
      </c>
      <c r="R28" s="6">
        <f t="shared" si="43"/>
        <v>0</v>
      </c>
      <c r="S28" s="6">
        <f t="shared" si="44"/>
        <v>0</v>
      </c>
      <c r="T28" s="6">
        <f t="shared" si="45"/>
        <v>0</v>
      </c>
      <c r="U28" s="6">
        <f t="shared" si="46"/>
        <v>0</v>
      </c>
      <c r="V28" s="6">
        <f t="shared" si="47"/>
        <v>0</v>
      </c>
      <c r="W28" s="6">
        <f t="shared" si="48"/>
        <v>0</v>
      </c>
      <c r="X28" s="6">
        <f t="shared" si="49"/>
        <v>0</v>
      </c>
      <c r="AB28" s="97"/>
      <c r="AC28" s="386">
        <f>ROUND(IF(IF(O28&gt;12,1.2,O28*0.1)+IF(P28&gt;15,0.1,0)+IF(N28&gt;0,1.2,0)&gt;12,1.2,IF(O28&gt;12,1.2,O28*0.1)+IF(P28&gt;15,0.1,0)+IF(N28&gt;0,1.2,0)),3)</f>
        <v>0</v>
      </c>
      <c r="AD28" s="97"/>
      <c r="AE28" s="97"/>
      <c r="AF28" s="97"/>
      <c r="AG28" s="97"/>
      <c r="AH28" s="97"/>
      <c r="AI28" s="97"/>
      <c r="AJ28" s="97"/>
      <c r="AK28" s="97"/>
      <c r="AL28" s="97"/>
      <c r="AM28" s="97"/>
      <c r="AN28" s="97"/>
      <c r="AO28" s="97"/>
      <c r="AP28" s="97"/>
      <c r="AQ28" s="97"/>
      <c r="AR28" s="97"/>
      <c r="AS28" s="97"/>
      <c r="AT28" s="97"/>
    </row>
    <row r="29" spans="1:46" ht="23.65" customHeight="1" thickTop="1" thickBot="1" x14ac:dyDescent="0.4">
      <c r="A29" s="798"/>
      <c r="B29" s="799"/>
      <c r="C29" s="799"/>
      <c r="D29" s="799"/>
      <c r="E29" s="799"/>
      <c r="F29" s="799"/>
      <c r="G29" s="800"/>
      <c r="H29" s="211" t="s">
        <v>101</v>
      </c>
      <c r="I29" s="638" t="s">
        <v>100</v>
      </c>
      <c r="J29" s="639"/>
      <c r="K29" s="639"/>
      <c r="L29" s="640"/>
      <c r="M29" s="385">
        <f>SUMIFS(M6:M15,G6:G15,"ALTRO",H6:H15,"NON")     +SUMIFS(M6:M15,G6:G15,"cs",H6:H15,"NON")      +SUMIFS(M6:M15,G6:G15,"AT",H6:H15,"NON")</f>
        <v>0</v>
      </c>
      <c r="N29" s="85">
        <f t="shared" si="39"/>
        <v>0</v>
      </c>
      <c r="O29" s="86">
        <f t="shared" si="40"/>
        <v>0</v>
      </c>
      <c r="P29" s="87">
        <f t="shared" si="41"/>
        <v>0</v>
      </c>
      <c r="Q29" s="6">
        <f t="shared" si="42"/>
        <v>0</v>
      </c>
      <c r="R29" s="6">
        <f t="shared" si="43"/>
        <v>0</v>
      </c>
      <c r="S29" s="6">
        <f t="shared" si="44"/>
        <v>0</v>
      </c>
      <c r="T29" s="6">
        <f t="shared" si="45"/>
        <v>0</v>
      </c>
      <c r="U29" s="6">
        <f t="shared" si="46"/>
        <v>0</v>
      </c>
      <c r="V29" s="6">
        <f t="shared" si="47"/>
        <v>0</v>
      </c>
      <c r="W29" s="6">
        <f t="shared" si="48"/>
        <v>0</v>
      </c>
      <c r="X29" s="6">
        <f t="shared" si="49"/>
        <v>0</v>
      </c>
      <c r="AB29" s="97"/>
      <c r="AC29" s="386">
        <f>ROUND(IF(IF(O29&gt;12,0.6,O29*0.05)+IF(P29&gt;15,0.05,0)+IF(N29&gt;0,0.6,0)&gt;12,0.6,IF(O29&gt;12,0.6,O29*0.05)+IF(P29&gt;15,0.05,0)+IF(N29&gt;0,0.6,0)),3)</f>
        <v>0</v>
      </c>
      <c r="AD29" s="97"/>
      <c r="AE29" s="97"/>
      <c r="AF29" s="97"/>
      <c r="AG29" s="97"/>
      <c r="AH29" s="97"/>
      <c r="AI29" s="97"/>
      <c r="AJ29" s="97"/>
      <c r="AK29" s="97"/>
      <c r="AL29" s="97"/>
      <c r="AM29" s="97"/>
      <c r="AN29" s="97"/>
      <c r="AO29" s="97"/>
      <c r="AP29" s="97"/>
      <c r="AQ29" s="97"/>
      <c r="AR29" s="97"/>
      <c r="AS29" s="97"/>
      <c r="AT29" s="97"/>
    </row>
    <row r="30" spans="1:46" ht="23.65" customHeight="1" thickTop="1" thickBot="1" x14ac:dyDescent="0.4">
      <c r="A30" s="778" t="s">
        <v>109</v>
      </c>
      <c r="B30" s="779"/>
      <c r="C30" s="779"/>
      <c r="D30" s="779"/>
      <c r="E30" s="779"/>
      <c r="F30" s="666" t="str">
        <f>IF(+Anno_1=0,"",+Anno_1)</f>
        <v/>
      </c>
      <c r="G30" s="667"/>
      <c r="H30" s="211" t="s">
        <v>101</v>
      </c>
      <c r="I30" s="638" t="s">
        <v>154</v>
      </c>
      <c r="J30" s="639"/>
      <c r="K30" s="639"/>
      <c r="L30" s="640"/>
      <c r="M30" s="389">
        <f>SUMIFS(M6:M15,G6:G15,"ALTRO",H6:H15,"ENTE")</f>
        <v>0</v>
      </c>
      <c r="N30" s="82">
        <f t="shared" si="39"/>
        <v>0</v>
      </c>
      <c r="O30" s="83">
        <f t="shared" si="40"/>
        <v>0</v>
      </c>
      <c r="P30" s="84">
        <f t="shared" si="41"/>
        <v>0</v>
      </c>
      <c r="Q30" s="6">
        <f t="shared" si="42"/>
        <v>0</v>
      </c>
      <c r="R30" s="6">
        <f t="shared" si="43"/>
        <v>0</v>
      </c>
      <c r="S30" s="6">
        <f t="shared" si="44"/>
        <v>0</v>
      </c>
      <c r="T30" s="6">
        <f t="shared" si="45"/>
        <v>0</v>
      </c>
      <c r="U30" s="6">
        <f t="shared" si="46"/>
        <v>0</v>
      </c>
      <c r="V30" s="6">
        <f t="shared" si="47"/>
        <v>0</v>
      </c>
      <c r="W30" s="6">
        <f t="shared" si="48"/>
        <v>0</v>
      </c>
      <c r="X30" s="6">
        <f t="shared" si="49"/>
        <v>0</v>
      </c>
      <c r="AB30" s="97"/>
      <c r="AC30" s="386">
        <f>ROUND(IF(IF(O30&gt;12,0.6,O30*0.05)+IF(P30&gt;15,0.05,0)+IF(N30&gt;0,0.6,0)&gt;12,0.6,IF(O30&gt;12,0.6,O30*0.05)+IF(P30&gt;15,0.05,0)+IF(N30&gt;0,0.6,0)),3)</f>
        <v>0</v>
      </c>
      <c r="AD30" s="97"/>
      <c r="AE30" s="97"/>
      <c r="AF30" s="97"/>
      <c r="AG30" s="97"/>
      <c r="AH30" s="97"/>
      <c r="AI30" s="97"/>
      <c r="AJ30" s="97"/>
      <c r="AK30" s="97"/>
      <c r="AL30" s="97"/>
      <c r="AM30" s="97"/>
      <c r="AN30" s="97"/>
      <c r="AO30" s="97"/>
      <c r="AP30" s="97"/>
      <c r="AQ30" s="97"/>
      <c r="AR30" s="97"/>
      <c r="AS30" s="97"/>
      <c r="AT30" s="97"/>
    </row>
    <row r="31" spans="1:46" ht="23.65" customHeight="1" thickTop="1" thickBot="1" x14ac:dyDescent="0.4">
      <c r="A31" s="780"/>
      <c r="B31" s="781"/>
      <c r="C31" s="781"/>
      <c r="D31" s="781"/>
      <c r="E31" s="781"/>
      <c r="F31" s="668"/>
      <c r="G31" s="669"/>
      <c r="H31" s="656" t="s">
        <v>110</v>
      </c>
      <c r="I31" s="657"/>
      <c r="J31" s="657"/>
      <c r="K31" s="657"/>
      <c r="L31" s="658"/>
      <c r="M31" s="390">
        <f>SUM(M26:M30)</f>
        <v>0</v>
      </c>
      <c r="N31" s="148">
        <f t="shared" si="39"/>
        <v>0</v>
      </c>
      <c r="O31" s="146">
        <f t="shared" si="40"/>
        <v>0</v>
      </c>
      <c r="P31" s="147">
        <f t="shared" si="41"/>
        <v>0</v>
      </c>
      <c r="Q31" s="6">
        <f t="shared" si="42"/>
        <v>0</v>
      </c>
      <c r="R31" s="6">
        <f>M31/365</f>
        <v>0</v>
      </c>
      <c r="S31" s="6">
        <f t="shared" si="44"/>
        <v>0</v>
      </c>
      <c r="T31" s="6">
        <f t="shared" si="45"/>
        <v>0</v>
      </c>
      <c r="U31" s="6">
        <f>M31-T31</f>
        <v>0</v>
      </c>
      <c r="V31" s="6">
        <f t="shared" si="47"/>
        <v>0</v>
      </c>
      <c r="W31" s="6">
        <f t="shared" si="48"/>
        <v>0</v>
      </c>
      <c r="X31" s="6">
        <f t="shared" si="49"/>
        <v>0</v>
      </c>
      <c r="AB31" s="97"/>
      <c r="AC31" s="388">
        <f>IF(SUM(AC26:AC30)&gt;6,6,SUM(AC26:AC30))</f>
        <v>0</v>
      </c>
      <c r="AD31" s="97"/>
      <c r="AE31" s="97"/>
      <c r="AF31" s="97"/>
      <c r="AG31" s="97"/>
      <c r="AH31" s="97"/>
      <c r="AI31" s="97"/>
      <c r="AJ31" s="97"/>
      <c r="AK31" s="97"/>
      <c r="AL31" s="97"/>
      <c r="AM31" s="97"/>
      <c r="AN31" s="97"/>
      <c r="AO31" s="97"/>
      <c r="AP31" s="97"/>
      <c r="AQ31" s="97"/>
      <c r="AR31" s="97"/>
      <c r="AS31" s="97"/>
      <c r="AT31" s="97"/>
    </row>
    <row r="32" spans="1:46" ht="23.25" x14ac:dyDescent="0.2">
      <c r="A32" s="201"/>
      <c r="B32" s="201"/>
      <c r="C32" s="201"/>
      <c r="D32" s="201"/>
      <c r="E32" s="201"/>
      <c r="F32" s="201"/>
      <c r="G32" s="201"/>
      <c r="H32" s="105"/>
      <c r="I32" s="106"/>
      <c r="J32" s="101"/>
      <c r="K32" s="101"/>
      <c r="L32" s="101"/>
      <c r="M32" s="102"/>
      <c r="N32" s="107"/>
      <c r="O32" s="107"/>
      <c r="P32" s="107"/>
      <c r="Q32" s="97"/>
      <c r="R32" s="97"/>
      <c r="S32" s="97"/>
      <c r="T32" s="97"/>
      <c r="U32" s="97"/>
      <c r="V32" s="97"/>
      <c r="W32" s="97"/>
      <c r="X32" s="97"/>
      <c r="Y32" s="97"/>
      <c r="Z32" s="97"/>
      <c r="AA32" s="97"/>
      <c r="AB32" s="97"/>
      <c r="AC32" s="109"/>
      <c r="AD32" s="97"/>
      <c r="AE32" s="97"/>
      <c r="AF32" s="97"/>
      <c r="AG32" s="97"/>
      <c r="AH32" s="97"/>
      <c r="AI32" s="97"/>
      <c r="AJ32" s="97"/>
      <c r="AK32" s="97"/>
      <c r="AL32" s="97"/>
      <c r="AM32" s="97"/>
      <c r="AN32" s="97"/>
      <c r="AO32" s="97"/>
      <c r="AP32" s="97"/>
      <c r="AQ32" s="97"/>
      <c r="AR32" s="97"/>
      <c r="AS32" s="97"/>
      <c r="AT32" s="97"/>
    </row>
    <row r="33" spans="1:46" ht="24" thickBot="1" x14ac:dyDescent="0.4">
      <c r="A33" s="201"/>
      <c r="B33" s="201"/>
      <c r="C33" s="201"/>
      <c r="D33" s="201"/>
      <c r="E33" s="201"/>
      <c r="F33" s="201"/>
      <c r="G33" s="201"/>
      <c r="H33" s="97"/>
      <c r="I33" s="97"/>
      <c r="J33" s="97"/>
      <c r="K33" s="97"/>
      <c r="L33" s="97"/>
      <c r="M33" s="102"/>
      <c r="N33" s="103" t="s">
        <v>85</v>
      </c>
      <c r="O33" s="103" t="s">
        <v>86</v>
      </c>
      <c r="P33" s="103" t="s">
        <v>87</v>
      </c>
      <c r="Q33" s="110"/>
      <c r="R33" s="110"/>
      <c r="S33" s="110"/>
      <c r="T33" s="110"/>
      <c r="U33" s="110"/>
      <c r="V33" s="110"/>
      <c r="W33" s="110"/>
      <c r="X33" s="110"/>
      <c r="Y33" s="97"/>
      <c r="Z33" s="97"/>
      <c r="AA33" s="97"/>
      <c r="AB33" s="97"/>
      <c r="AC33" s="104" t="s">
        <v>103</v>
      </c>
      <c r="AD33" s="97"/>
      <c r="AE33" s="97"/>
      <c r="AF33" s="97"/>
      <c r="AG33" s="97"/>
      <c r="AH33" s="97"/>
      <c r="AI33" s="97"/>
      <c r="AJ33" s="97"/>
      <c r="AK33" s="97"/>
      <c r="AL33" s="97"/>
      <c r="AM33" s="97"/>
      <c r="AN33" s="97"/>
      <c r="AO33" s="97"/>
      <c r="AP33" s="97"/>
      <c r="AQ33" s="97"/>
      <c r="AR33" s="97"/>
      <c r="AS33" s="97"/>
      <c r="AT33" s="97"/>
    </row>
    <row r="34" spans="1:46" ht="24.75" thickTop="1" thickBot="1" x14ac:dyDescent="0.4">
      <c r="A34" s="786" t="s">
        <v>102</v>
      </c>
      <c r="B34" s="787"/>
      <c r="C34" s="787"/>
      <c r="D34" s="787"/>
      <c r="E34" s="787"/>
      <c r="F34" s="787"/>
      <c r="G34" s="788"/>
      <c r="H34" s="210" t="s">
        <v>61</v>
      </c>
      <c r="I34" s="638" t="s">
        <v>150</v>
      </c>
      <c r="J34" s="639"/>
      <c r="K34" s="639"/>
      <c r="L34" s="640"/>
      <c r="M34" s="385">
        <f>SUMIFS(M6:M15,G6:G15,"AT",H6:H15,"ss")</f>
        <v>0</v>
      </c>
      <c r="N34" s="94">
        <f t="shared" ref="N34:N39" si="50">FLOOR(R34,1)</f>
        <v>0</v>
      </c>
      <c r="O34" s="95">
        <f t="shared" ref="O34:O39" si="51">FLOOR(V34,1)</f>
        <v>0</v>
      </c>
      <c r="P34" s="96">
        <f t="shared" ref="P34:P39" si="52">U34-X34</f>
        <v>0</v>
      </c>
      <c r="Q34" s="6">
        <f t="shared" ref="Q34:Q39" si="53">T34+X34+Y34</f>
        <v>0</v>
      </c>
      <c r="R34" s="6">
        <f t="shared" ref="R34:R38" si="54">M34/365</f>
        <v>0</v>
      </c>
      <c r="S34" s="6">
        <f t="shared" ref="S34:S39" si="55">FLOOR(R34,1)</f>
        <v>0</v>
      </c>
      <c r="T34" s="6">
        <f t="shared" ref="T34:T39" si="56">S34*365</f>
        <v>0</v>
      </c>
      <c r="U34" s="6">
        <f t="shared" ref="U34:U38" si="57">M34-T34</f>
        <v>0</v>
      </c>
      <c r="V34" s="6">
        <f t="shared" ref="V34:V39" si="58">U34/30</f>
        <v>0</v>
      </c>
      <c r="W34" s="6">
        <f t="shared" ref="W34:W39" si="59">FLOOR(V34,1)</f>
        <v>0</v>
      </c>
      <c r="X34" s="6">
        <f t="shared" ref="X34:X39" si="60">W34*30</f>
        <v>0</v>
      </c>
      <c r="AB34" s="97"/>
      <c r="AC34" s="386">
        <f>ROUND(IF(IF(O34&gt;12,6,O34*0.5)+IF(P34&gt;15,0.5,0)+IF(N34&gt;0,6,0)&gt;12,6,IF(O34&gt;12,6,O34*0.5)+IF(P34&gt;15,0.5,0)+IF(N34&gt;0,6,0)),3)</f>
        <v>0</v>
      </c>
      <c r="AD34" s="97"/>
      <c r="AE34" s="97"/>
      <c r="AF34" s="97"/>
      <c r="AG34" s="97"/>
      <c r="AH34" s="97"/>
      <c r="AI34" s="97"/>
      <c r="AJ34" s="97"/>
      <c r="AK34" s="97"/>
      <c r="AL34" s="97"/>
      <c r="AM34" s="97"/>
      <c r="AN34" s="97"/>
      <c r="AO34" s="97"/>
      <c r="AP34" s="97"/>
      <c r="AQ34" s="97"/>
      <c r="AR34" s="97"/>
      <c r="AS34" s="97"/>
      <c r="AT34" s="97"/>
    </row>
    <row r="35" spans="1:46" ht="23.65" customHeight="1" thickTop="1" thickBot="1" x14ac:dyDescent="0.4">
      <c r="A35" s="789" t="s">
        <v>106</v>
      </c>
      <c r="B35" s="790"/>
      <c r="C35" s="790"/>
      <c r="D35" s="790"/>
      <c r="E35" s="790"/>
      <c r="F35" s="790"/>
      <c r="G35" s="791"/>
      <c r="H35" s="210" t="s">
        <v>61</v>
      </c>
      <c r="I35" s="638" t="s">
        <v>100</v>
      </c>
      <c r="J35" s="639"/>
      <c r="K35" s="639"/>
      <c r="L35" s="640"/>
      <c r="M35" s="385">
        <f>SUMIFS(M6:M15,G6:G15,"AT",H6:H15,"NON")</f>
        <v>0</v>
      </c>
      <c r="N35" s="85">
        <f t="shared" si="50"/>
        <v>0</v>
      </c>
      <c r="O35" s="86">
        <f t="shared" si="51"/>
        <v>0</v>
      </c>
      <c r="P35" s="87">
        <f t="shared" si="52"/>
        <v>0</v>
      </c>
      <c r="Q35" s="6">
        <f t="shared" si="53"/>
        <v>0</v>
      </c>
      <c r="R35" s="6">
        <f t="shared" si="54"/>
        <v>0</v>
      </c>
      <c r="S35" s="6">
        <f t="shared" si="55"/>
        <v>0</v>
      </c>
      <c r="T35" s="6">
        <f t="shared" si="56"/>
        <v>0</v>
      </c>
      <c r="U35" s="6">
        <f t="shared" si="57"/>
        <v>0</v>
      </c>
      <c r="V35" s="6">
        <f t="shared" si="58"/>
        <v>0</v>
      </c>
      <c r="W35" s="6">
        <f t="shared" si="59"/>
        <v>0</v>
      </c>
      <c r="X35" s="6">
        <f t="shared" si="60"/>
        <v>0</v>
      </c>
      <c r="AB35" s="97"/>
      <c r="AC35" s="386">
        <f>ROUND(IF(IF(O35&gt;12,3,O35*0.25)+IF(P35&gt;15,0.25,0)+IF(N35&gt;0,3,0)&gt;12,6,IF(O35&gt;12,3,O35*0.25)+IF(P35&gt;15,0.25,0)+IF(N35&gt;0,3,0)),3)</f>
        <v>0</v>
      </c>
      <c r="AD35" s="97"/>
      <c r="AE35" s="97"/>
      <c r="AF35" s="97"/>
      <c r="AG35" s="97"/>
      <c r="AH35" s="97"/>
      <c r="AI35" s="97"/>
      <c r="AJ35" s="97"/>
      <c r="AK35" s="97"/>
      <c r="AL35" s="97"/>
      <c r="AM35" s="97"/>
      <c r="AN35" s="97"/>
      <c r="AO35" s="97"/>
      <c r="AP35" s="97"/>
      <c r="AQ35" s="97"/>
      <c r="AR35" s="97"/>
      <c r="AS35" s="97"/>
      <c r="AT35" s="97"/>
    </row>
    <row r="36" spans="1:46" ht="23.65" customHeight="1" thickTop="1" thickBot="1" x14ac:dyDescent="0.4">
      <c r="A36" s="792"/>
      <c r="B36" s="793"/>
      <c r="C36" s="793"/>
      <c r="D36" s="793"/>
      <c r="E36" s="793"/>
      <c r="F36" s="793"/>
      <c r="G36" s="794"/>
      <c r="H36" s="211" t="s">
        <v>101</v>
      </c>
      <c r="I36" s="638" t="s">
        <v>150</v>
      </c>
      <c r="J36" s="639"/>
      <c r="K36" s="639"/>
      <c r="L36" s="640"/>
      <c r="M36" s="385">
        <f>SUMIFS(M6:M15,G6:G15,"ALTRO",H6:H15,"SS")+SUMIFS(M6:M15,G6:G15,"CS",H6:H15,"SS")+SUMIFS(M6:M15,G6:G15,"AA",H6:H15,"SS")</f>
        <v>0</v>
      </c>
      <c r="N36" s="85">
        <f t="shared" si="50"/>
        <v>0</v>
      </c>
      <c r="O36" s="86">
        <f t="shared" si="51"/>
        <v>0</v>
      </c>
      <c r="P36" s="87">
        <f t="shared" si="52"/>
        <v>0</v>
      </c>
      <c r="Q36" s="6">
        <f t="shared" si="53"/>
        <v>0</v>
      </c>
      <c r="R36" s="6">
        <f t="shared" si="54"/>
        <v>0</v>
      </c>
      <c r="S36" s="6">
        <f t="shared" si="55"/>
        <v>0</v>
      </c>
      <c r="T36" s="6">
        <f t="shared" si="56"/>
        <v>0</v>
      </c>
      <c r="U36" s="6">
        <f t="shared" si="57"/>
        <v>0</v>
      </c>
      <c r="V36" s="6">
        <f t="shared" si="58"/>
        <v>0</v>
      </c>
      <c r="W36" s="6">
        <f t="shared" si="59"/>
        <v>0</v>
      </c>
      <c r="X36" s="6">
        <f t="shared" si="60"/>
        <v>0</v>
      </c>
      <c r="AB36" s="97"/>
      <c r="AC36" s="386">
        <f>ROUND(IF(IF(O36&gt;12,1.2,O36*0.1)+IF(P36&gt;15,0.1,0)+IF(N36&gt;0,1.2,0)&gt;12,1.2,IF(O36&gt;12,1.2,O36*0.1)+IF(P36&gt;15,0.1,0)+IF(N36&gt;0,1.2,0)),3)</f>
        <v>0</v>
      </c>
      <c r="AD36" s="97"/>
      <c r="AE36" s="97"/>
      <c r="AF36" s="97"/>
      <c r="AG36" s="97"/>
      <c r="AH36" s="97"/>
      <c r="AI36" s="97"/>
      <c r="AJ36" s="97"/>
      <c r="AK36" s="97"/>
      <c r="AL36" s="97"/>
      <c r="AM36" s="97"/>
      <c r="AN36" s="97"/>
      <c r="AO36" s="97"/>
      <c r="AP36" s="97"/>
      <c r="AQ36" s="97"/>
      <c r="AR36" s="97"/>
      <c r="AS36" s="97"/>
      <c r="AT36" s="97"/>
    </row>
    <row r="37" spans="1:46" ht="23.65" customHeight="1" thickTop="1" thickBot="1" x14ac:dyDescent="0.4">
      <c r="A37" s="792"/>
      <c r="B37" s="793"/>
      <c r="C37" s="793"/>
      <c r="D37" s="793"/>
      <c r="E37" s="793"/>
      <c r="F37" s="793"/>
      <c r="G37" s="794"/>
      <c r="H37" s="211" t="s">
        <v>101</v>
      </c>
      <c r="I37" s="638" t="s">
        <v>100</v>
      </c>
      <c r="J37" s="639"/>
      <c r="K37" s="639"/>
      <c r="L37" s="640"/>
      <c r="M37" s="385">
        <f>SUMIFS(M6:M15,G6:G15,"ALTRO",H6:H15,"NON")+          SUMIFS(M6:M15,G6:G15,"cs",H6:H15,"NON")                 +SUMIFS(M6:M15,G6:G15,"Aa",H6:H15,"NON")</f>
        <v>0</v>
      </c>
      <c r="N37" s="85">
        <f t="shared" si="50"/>
        <v>0</v>
      </c>
      <c r="O37" s="86">
        <f t="shared" si="51"/>
        <v>0</v>
      </c>
      <c r="P37" s="87">
        <f t="shared" si="52"/>
        <v>0</v>
      </c>
      <c r="Q37" s="6">
        <f t="shared" si="53"/>
        <v>0</v>
      </c>
      <c r="R37" s="6">
        <f t="shared" si="54"/>
        <v>0</v>
      </c>
      <c r="S37" s="6">
        <f t="shared" si="55"/>
        <v>0</v>
      </c>
      <c r="T37" s="6">
        <f t="shared" si="56"/>
        <v>0</v>
      </c>
      <c r="U37" s="6">
        <f t="shared" si="57"/>
        <v>0</v>
      </c>
      <c r="V37" s="6">
        <f t="shared" si="58"/>
        <v>0</v>
      </c>
      <c r="W37" s="6">
        <f t="shared" si="59"/>
        <v>0</v>
      </c>
      <c r="X37" s="6">
        <f t="shared" si="60"/>
        <v>0</v>
      </c>
      <c r="AB37" s="97"/>
      <c r="AC37" s="386">
        <f>ROUND(IF(IF(O37&gt;12,0.6,O37*0.05)+IF(P37&gt;15,0.05,0)+IF(N37&gt;0,0.6,0)&gt;12,0.6,IF(O37&gt;12,0.6,O37*0.05)+IF(P37&gt;15,0.05,0)+IF(N37&gt;0,0.6,0)),3)</f>
        <v>0</v>
      </c>
      <c r="AD37" s="97"/>
      <c r="AE37" s="97"/>
      <c r="AF37" s="97"/>
      <c r="AG37" s="97"/>
      <c r="AH37" s="97"/>
      <c r="AI37" s="97"/>
      <c r="AJ37" s="97"/>
      <c r="AK37" s="97"/>
      <c r="AL37" s="97"/>
      <c r="AM37" s="97"/>
      <c r="AN37" s="97"/>
      <c r="AO37" s="97"/>
      <c r="AP37" s="97"/>
      <c r="AQ37" s="97"/>
      <c r="AR37" s="97"/>
      <c r="AS37" s="97"/>
      <c r="AT37" s="97"/>
    </row>
    <row r="38" spans="1:46" ht="23.65" customHeight="1" thickTop="1" thickBot="1" x14ac:dyDescent="0.4">
      <c r="A38" s="782" t="s">
        <v>109</v>
      </c>
      <c r="B38" s="783"/>
      <c r="C38" s="783"/>
      <c r="D38" s="783"/>
      <c r="E38" s="783"/>
      <c r="F38" s="634" t="str">
        <f>IF(+Anno_1=0,"",+Anno_1)</f>
        <v/>
      </c>
      <c r="G38" s="635"/>
      <c r="H38" s="211" t="s">
        <v>101</v>
      </c>
      <c r="I38" s="638" t="s">
        <v>154</v>
      </c>
      <c r="J38" s="639"/>
      <c r="K38" s="639"/>
      <c r="L38" s="640"/>
      <c r="M38" s="385">
        <f>SUMIFS(M6:M15,G6:G15,"ALTRO",H6:H15,"ENTE")</f>
        <v>0</v>
      </c>
      <c r="N38" s="91">
        <f t="shared" si="50"/>
        <v>0</v>
      </c>
      <c r="O38" s="92">
        <f t="shared" si="51"/>
        <v>0</v>
      </c>
      <c r="P38" s="93">
        <f t="shared" si="52"/>
        <v>0</v>
      </c>
      <c r="Q38" s="6">
        <f t="shared" si="53"/>
        <v>0</v>
      </c>
      <c r="R38" s="6">
        <f t="shared" si="54"/>
        <v>0</v>
      </c>
      <c r="S38" s="6">
        <f t="shared" si="55"/>
        <v>0</v>
      </c>
      <c r="T38" s="6">
        <f t="shared" si="56"/>
        <v>0</v>
      </c>
      <c r="U38" s="6">
        <f t="shared" si="57"/>
        <v>0</v>
      </c>
      <c r="V38" s="6">
        <f t="shared" si="58"/>
        <v>0</v>
      </c>
      <c r="W38" s="6">
        <f t="shared" si="59"/>
        <v>0</v>
      </c>
      <c r="X38" s="6">
        <f t="shared" si="60"/>
        <v>0</v>
      </c>
      <c r="AB38" s="97"/>
      <c r="AC38" s="386">
        <f>ROUND(IF(IF(O38&gt;12,0.6,O38*0.05)+IF(P38&gt;15,0.05,0)+IF(N38&gt;0,0.6,0)&gt;12,0.6,IF(O38&gt;12,0.6,O38*0.05)+IF(P38&gt;15,0.05,0)+IF(N38&gt;0,0.6,0)),3)</f>
        <v>0</v>
      </c>
      <c r="AD38" s="97"/>
      <c r="AE38" s="97"/>
      <c r="AF38" s="97"/>
      <c r="AG38" s="97"/>
      <c r="AH38" s="97"/>
      <c r="AI38" s="97"/>
      <c r="AJ38" s="97"/>
      <c r="AK38" s="97"/>
      <c r="AL38" s="97"/>
      <c r="AM38" s="97"/>
      <c r="AN38" s="97"/>
      <c r="AO38" s="97"/>
      <c r="AP38" s="97"/>
      <c r="AQ38" s="97"/>
      <c r="AR38" s="97"/>
      <c r="AS38" s="97"/>
      <c r="AT38" s="97"/>
    </row>
    <row r="39" spans="1:46" ht="23.65" customHeight="1" thickTop="1" thickBot="1" x14ac:dyDescent="0.4">
      <c r="A39" s="784"/>
      <c r="B39" s="785"/>
      <c r="C39" s="785"/>
      <c r="D39" s="785"/>
      <c r="E39" s="785"/>
      <c r="F39" s="636"/>
      <c r="G39" s="637"/>
      <c r="H39" s="656" t="s">
        <v>110</v>
      </c>
      <c r="I39" s="657"/>
      <c r="J39" s="657"/>
      <c r="K39" s="657"/>
      <c r="L39" s="658"/>
      <c r="M39" s="390">
        <f>SUM(M34:M38)</f>
        <v>0</v>
      </c>
      <c r="N39" s="148">
        <f t="shared" si="50"/>
        <v>0</v>
      </c>
      <c r="O39" s="146">
        <f t="shared" si="51"/>
        <v>0</v>
      </c>
      <c r="P39" s="147">
        <f t="shared" si="52"/>
        <v>0</v>
      </c>
      <c r="Q39" s="6">
        <f t="shared" si="53"/>
        <v>0</v>
      </c>
      <c r="R39" s="6">
        <f>M39/365</f>
        <v>0</v>
      </c>
      <c r="S39" s="6">
        <f t="shared" si="55"/>
        <v>0</v>
      </c>
      <c r="T39" s="6">
        <f t="shared" si="56"/>
        <v>0</v>
      </c>
      <c r="U39" s="6">
        <f>M39-T39</f>
        <v>0</v>
      </c>
      <c r="V39" s="6">
        <f t="shared" si="58"/>
        <v>0</v>
      </c>
      <c r="W39" s="6">
        <f t="shared" si="59"/>
        <v>0</v>
      </c>
      <c r="X39" s="6">
        <f t="shared" si="60"/>
        <v>0</v>
      </c>
      <c r="AB39" s="97"/>
      <c r="AC39" s="388">
        <f>IF(SUM(AC34:AC38)&gt;6,6,SUM(AC34:AC38))</f>
        <v>0</v>
      </c>
      <c r="AD39" s="97"/>
      <c r="AE39" s="97"/>
      <c r="AF39" s="97"/>
      <c r="AG39" s="97"/>
      <c r="AH39" s="97"/>
      <c r="AI39" s="97"/>
      <c r="AJ39" s="97"/>
      <c r="AK39" s="97"/>
      <c r="AL39" s="97"/>
      <c r="AM39" s="97"/>
      <c r="AN39" s="97"/>
      <c r="AO39" s="97"/>
      <c r="AP39" s="97"/>
      <c r="AQ39" s="97"/>
      <c r="AR39" s="97"/>
      <c r="AS39" s="97"/>
      <c r="AT39" s="97"/>
    </row>
    <row r="40" spans="1:46" ht="23.65" customHeight="1" x14ac:dyDescent="0.2">
      <c r="A40" s="97"/>
      <c r="B40" s="97"/>
      <c r="C40" s="97"/>
      <c r="D40" s="97"/>
      <c r="E40" s="97"/>
      <c r="F40" s="97"/>
      <c r="G40" s="97"/>
      <c r="H40" s="105"/>
      <c r="I40" s="106"/>
      <c r="J40" s="101"/>
      <c r="K40" s="101"/>
      <c r="L40" s="101"/>
      <c r="M40" s="102"/>
      <c r="N40" s="111"/>
      <c r="O40" s="111"/>
      <c r="P40" s="111"/>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row>
    <row r="41" spans="1:46" ht="23.65" customHeight="1" x14ac:dyDescent="0.2">
      <c r="A41" s="97"/>
      <c r="B41" s="97"/>
      <c r="C41" s="97"/>
      <c r="D41" s="97"/>
      <c r="E41" s="97"/>
      <c r="F41" s="97"/>
      <c r="G41" s="97"/>
      <c r="H41" s="105"/>
      <c r="I41" s="106"/>
      <c r="J41" s="101"/>
      <c r="K41" s="101"/>
      <c r="L41" s="101"/>
      <c r="M41" s="102"/>
      <c r="N41" s="111"/>
      <c r="O41" s="111"/>
      <c r="P41" s="111"/>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row>
    <row r="42" spans="1:46" ht="23.65" customHeight="1" x14ac:dyDescent="0.2">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row>
    <row r="43" spans="1:46" x14ac:dyDescent="0.2">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row>
    <row r="44" spans="1:46"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row>
    <row r="45" spans="1:46"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row>
    <row r="46" spans="1:46" ht="23.25" customHeight="1"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row>
    <row r="47" spans="1:46" ht="23.65" customHeight="1"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row>
    <row r="48" spans="1:46" ht="23.65" customHeight="1"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row>
    <row r="49" spans="1:46" ht="23.65" customHeight="1"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row>
    <row r="50" spans="1:46" ht="23.65" customHeight="1" x14ac:dyDescent="0.2">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row>
    <row r="51" spans="1:46" x14ac:dyDescent="0.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row>
    <row r="52" spans="1:46" x14ac:dyDescent="0.2">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row>
    <row r="53" spans="1:46" x14ac:dyDescent="0.2">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row>
    <row r="54" spans="1:46" ht="23.25" customHeight="1"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row>
    <row r="55" spans="1:46" ht="23.65" customHeight="1" x14ac:dyDescent="0.2">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row>
    <row r="56" spans="1:46" ht="23.65" customHeight="1"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row>
    <row r="57" spans="1:46" ht="23.65" customHeight="1" x14ac:dyDescent="0.2">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row>
    <row r="58" spans="1:46" ht="23.65" customHeight="1" x14ac:dyDescent="0.2">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row>
    <row r="59" spans="1:46" x14ac:dyDescent="0.2">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row>
    <row r="60" spans="1:46" x14ac:dyDescent="0.2">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row>
    <row r="61" spans="1:46" x14ac:dyDescent="0.2">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row>
    <row r="62" spans="1:46" x14ac:dyDescent="0.2">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row>
    <row r="63" spans="1:46" x14ac:dyDescent="0.2">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row>
    <row r="64" spans="1:46" x14ac:dyDescent="0.2">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row>
    <row r="65" spans="1:46" x14ac:dyDescent="0.2">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row>
    <row r="66" spans="1:46" x14ac:dyDescent="0.2">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row>
    <row r="67" spans="1:46" x14ac:dyDescent="0.2">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row>
    <row r="68" spans="1:46" x14ac:dyDescent="0.2">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row>
    <row r="69" spans="1:46" x14ac:dyDescent="0.2">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row>
    <row r="70" spans="1:46" x14ac:dyDescent="0.2">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row>
    <row r="71" spans="1:46" x14ac:dyDescent="0.2">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row>
    <row r="72" spans="1:46" x14ac:dyDescent="0.2">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row>
    <row r="73" spans="1:46" x14ac:dyDescent="0.2">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row>
    <row r="74" spans="1:46" x14ac:dyDescent="0.2">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row>
    <row r="75" spans="1:46" x14ac:dyDescent="0.2">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row>
    <row r="76" spans="1:46" x14ac:dyDescent="0.2">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row>
    <row r="77" spans="1:46" x14ac:dyDescent="0.2">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row>
    <row r="78" spans="1:46" x14ac:dyDescent="0.2">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row>
    <row r="79" spans="1:46" x14ac:dyDescent="0.2">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row>
    <row r="80" spans="1:46" x14ac:dyDescent="0.2">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row>
    <row r="81" spans="1:46" x14ac:dyDescent="0.2">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row>
    <row r="82" spans="1:46" x14ac:dyDescent="0.2">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row>
    <row r="83" spans="1:46" x14ac:dyDescent="0.2">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row>
    <row r="84" spans="1:46" x14ac:dyDescent="0.2">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row>
    <row r="85" spans="1:46" x14ac:dyDescent="0.2">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row>
    <row r="86" spans="1:46" x14ac:dyDescent="0.2">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row>
    <row r="87" spans="1:46" x14ac:dyDescent="0.2">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row>
    <row r="88" spans="1:46" x14ac:dyDescent="0.2">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row>
    <row r="89" spans="1:46" x14ac:dyDescent="0.2">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row>
    <row r="90" spans="1:46" x14ac:dyDescent="0.2">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row>
    <row r="91" spans="1:46" x14ac:dyDescent="0.2">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row>
    <row r="92" spans="1:46" x14ac:dyDescent="0.2">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row>
    <row r="93" spans="1:46" x14ac:dyDescent="0.2">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row>
    <row r="94" spans="1:46" x14ac:dyDescent="0.2">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row>
    <row r="95" spans="1:46" x14ac:dyDescent="0.2">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row>
    <row r="96" spans="1:46" x14ac:dyDescent="0.2">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row>
    <row r="97" spans="1:46" x14ac:dyDescent="0.2">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row>
    <row r="98" spans="1:46" x14ac:dyDescent="0.2">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row>
    <row r="99" spans="1:46" x14ac:dyDescent="0.2">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row>
    <row r="100" spans="1:46" x14ac:dyDescent="0.2">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row>
    <row r="101" spans="1:46" x14ac:dyDescent="0.2">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row>
    <row r="102" spans="1:46" x14ac:dyDescent="0.2">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row>
  </sheetData>
  <sheetProtection algorithmName="SHA-512" hashValue="+L3nfjv2HEU8WtE8uyYjJ+6DaNf1PKAaeU+6wGvi1WLlaIJv6PnEY2BEkBfPL/mQuUGd/f8EcBvmStKq6KEacg==" saltValue="5HlskkLAW0Dk/QEx7gHK7A==" spinCount="100000" sheet="1" objects="1" scenarios="1"/>
  <mergeCells count="70">
    <mergeCell ref="AF2:AG2"/>
    <mergeCell ref="AI4:AN4"/>
    <mergeCell ref="AI6:AN6"/>
    <mergeCell ref="AI10:AN10"/>
    <mergeCell ref="AI11:AN11"/>
    <mergeCell ref="AE7:AG7"/>
    <mergeCell ref="AE8:AG8"/>
    <mergeCell ref="AE4:AG6"/>
    <mergeCell ref="AI1:AN2"/>
    <mergeCell ref="AI12:AN13"/>
    <mergeCell ref="A30:E31"/>
    <mergeCell ref="F30:G31"/>
    <mergeCell ref="A38:E39"/>
    <mergeCell ref="F38:G39"/>
    <mergeCell ref="I38:L38"/>
    <mergeCell ref="H39:L39"/>
    <mergeCell ref="A34:G34"/>
    <mergeCell ref="I34:L34"/>
    <mergeCell ref="A35:G37"/>
    <mergeCell ref="I35:L35"/>
    <mergeCell ref="I36:L36"/>
    <mergeCell ref="I37:L37"/>
    <mergeCell ref="A27:G29"/>
    <mergeCell ref="I27:L27"/>
    <mergeCell ref="I28:L28"/>
    <mergeCell ref="I29:L29"/>
    <mergeCell ref="I30:L30"/>
    <mergeCell ref="H31:L31"/>
    <mergeCell ref="I22:L22"/>
    <mergeCell ref="H23:L23"/>
    <mergeCell ref="A26:G26"/>
    <mergeCell ref="I26:L26"/>
    <mergeCell ref="A18:G18"/>
    <mergeCell ref="I18:L18"/>
    <mergeCell ref="A19:G21"/>
    <mergeCell ref="I19:L19"/>
    <mergeCell ref="I20:L20"/>
    <mergeCell ref="I21:L21"/>
    <mergeCell ref="A22:E23"/>
    <mergeCell ref="F22:G23"/>
    <mergeCell ref="A6:A15"/>
    <mergeCell ref="H6:L6"/>
    <mergeCell ref="AC6:AC15"/>
    <mergeCell ref="H7:L7"/>
    <mergeCell ref="H8:L8"/>
    <mergeCell ref="H9:L9"/>
    <mergeCell ref="H10:L10"/>
    <mergeCell ref="AD10:AD13"/>
    <mergeCell ref="AE10:AG15"/>
    <mergeCell ref="H11:L11"/>
    <mergeCell ref="H12:L12"/>
    <mergeCell ref="H13:L13"/>
    <mergeCell ref="H14:L14"/>
    <mergeCell ref="H15:L15"/>
    <mergeCell ref="G4:G5"/>
    <mergeCell ref="K1:AC2"/>
    <mergeCell ref="A1:B2"/>
    <mergeCell ref="C1:C2"/>
    <mergeCell ref="A4:A5"/>
    <mergeCell ref="B4:B5"/>
    <mergeCell ref="C4:C5"/>
    <mergeCell ref="D4:D5"/>
    <mergeCell ref="E4:E5"/>
    <mergeCell ref="F4:F5"/>
    <mergeCell ref="M4:M5"/>
    <mergeCell ref="N4:P4"/>
    <mergeCell ref="AC4:AC5"/>
    <mergeCell ref="H3:L3"/>
    <mergeCell ref="H4:L5"/>
    <mergeCell ref="F1:J2"/>
  </mergeCells>
  <pageMargins left="0.7" right="0.7" top="0.75" bottom="0.75" header="0.3" footer="0.3"/>
  <pageSetup paperSize="9" scale="6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3">
    <pageSetUpPr fitToPage="1"/>
  </sheetPr>
  <dimension ref="A1:AY39"/>
  <sheetViews>
    <sheetView topLeftCell="A16" zoomScale="75" zoomScaleNormal="75" workbookViewId="0">
      <selection activeCell="M34" sqref="M34:AC39"/>
    </sheetView>
  </sheetViews>
  <sheetFormatPr defaultRowHeight="12.75" x14ac:dyDescent="0.2"/>
  <cols>
    <col min="1" max="1" width="7" customWidth="1"/>
    <col min="2" max="2" width="3.83203125" customWidth="1"/>
    <col min="3" max="3" width="28.6640625" customWidth="1"/>
    <col min="4" max="5" width="18.83203125" customWidth="1"/>
    <col min="6" max="6" width="15.6640625" customWidth="1"/>
    <col min="7" max="7" width="12.6640625" customWidth="1"/>
    <col min="8" max="8" width="5.6640625" customWidth="1"/>
    <col min="9" max="12" width="1.83203125" customWidth="1"/>
    <col min="13" max="13" width="9.6640625" customWidth="1"/>
    <col min="14" max="16" width="6.1640625" customWidth="1"/>
    <col min="17" max="26" width="0" hidden="1" customWidth="1"/>
    <col min="27" max="27" width="0.1640625" customWidth="1"/>
    <col min="28" max="28" width="2" customWidth="1"/>
    <col min="29" max="29" width="12.6640625" customWidth="1"/>
    <col min="30" max="30" width="2.6640625" customWidth="1"/>
    <col min="31" max="31" width="20.33203125" customWidth="1"/>
    <col min="32" max="32" width="1.6640625" customWidth="1"/>
    <col min="33" max="33" width="6.6640625" customWidth="1"/>
    <col min="34" max="34" width="2.6640625" customWidth="1"/>
    <col min="39" max="39" width="2.6640625" customWidth="1"/>
  </cols>
  <sheetData>
    <row r="1" spans="1:51" ht="25.15" customHeight="1" thickBot="1" x14ac:dyDescent="0.25">
      <c r="A1" s="691" t="s">
        <v>108</v>
      </c>
      <c r="B1" s="692"/>
      <c r="C1" s="695"/>
      <c r="D1" s="149" t="s">
        <v>84</v>
      </c>
      <c r="E1" s="150" t="s">
        <v>5</v>
      </c>
      <c r="F1" s="676" t="s">
        <v>142</v>
      </c>
      <c r="G1" s="677"/>
      <c r="H1" s="677"/>
      <c r="I1" s="677"/>
      <c r="J1" s="677"/>
      <c r="K1" s="670" t="str">
        <f>IF(+'SCHEDE '!B2=0,"Inserire il nome nel file SCHEDE",+'SCHEDE '!B2)</f>
        <v/>
      </c>
      <c r="L1" s="671"/>
      <c r="M1" s="671"/>
      <c r="N1" s="671"/>
      <c r="O1" s="671"/>
      <c r="P1" s="671"/>
      <c r="Q1" s="671"/>
      <c r="R1" s="671"/>
      <c r="S1" s="671"/>
      <c r="T1" s="671"/>
      <c r="U1" s="671"/>
      <c r="V1" s="671"/>
      <c r="W1" s="671"/>
      <c r="X1" s="671"/>
      <c r="Y1" s="671"/>
      <c r="Z1" s="671"/>
      <c r="AA1" s="671"/>
      <c r="AB1" s="671"/>
      <c r="AC1" s="672"/>
      <c r="AD1" s="97"/>
      <c r="AE1" s="97"/>
      <c r="AF1" s="97"/>
      <c r="AG1" s="97"/>
      <c r="AH1" s="97"/>
      <c r="AI1" s="617" t="s">
        <v>228</v>
      </c>
      <c r="AJ1" s="618"/>
      <c r="AK1" s="618"/>
      <c r="AL1" s="618"/>
      <c r="AM1" s="618"/>
      <c r="AN1" s="619"/>
      <c r="AO1" s="97"/>
      <c r="AP1" s="97"/>
      <c r="AQ1" s="97"/>
      <c r="AR1" s="97"/>
      <c r="AS1" s="97"/>
      <c r="AT1" s="97"/>
      <c r="AU1" s="97"/>
      <c r="AV1" s="97"/>
      <c r="AW1" s="97"/>
      <c r="AX1" s="97"/>
      <c r="AY1" s="97"/>
    </row>
    <row r="2" spans="1:51" ht="25.15" customHeight="1" thickBot="1" x14ac:dyDescent="0.25">
      <c r="A2" s="693"/>
      <c r="B2" s="694"/>
      <c r="C2" s="696"/>
      <c r="D2" s="136"/>
      <c r="E2" s="137"/>
      <c r="F2" s="678"/>
      <c r="G2" s="679"/>
      <c r="H2" s="679"/>
      <c r="I2" s="679"/>
      <c r="J2" s="679"/>
      <c r="K2" s="673"/>
      <c r="L2" s="674"/>
      <c r="M2" s="674"/>
      <c r="N2" s="674"/>
      <c r="O2" s="674"/>
      <c r="P2" s="674"/>
      <c r="Q2" s="674"/>
      <c r="R2" s="674"/>
      <c r="S2" s="674"/>
      <c r="T2" s="674"/>
      <c r="U2" s="674"/>
      <c r="V2" s="674"/>
      <c r="W2" s="674"/>
      <c r="X2" s="674"/>
      <c r="Y2" s="674"/>
      <c r="Z2" s="674"/>
      <c r="AA2" s="674"/>
      <c r="AB2" s="674"/>
      <c r="AC2" s="675"/>
      <c r="AD2" s="97"/>
      <c r="AE2" s="117" t="s">
        <v>7</v>
      </c>
      <c r="AF2" s="721" t="str">
        <f>+Start!X4</f>
        <v>21.3</v>
      </c>
      <c r="AG2" s="722"/>
      <c r="AH2" s="97"/>
      <c r="AI2" s="620"/>
      <c r="AJ2" s="621"/>
      <c r="AK2" s="621"/>
      <c r="AL2" s="621"/>
      <c r="AM2" s="621"/>
      <c r="AN2" s="622"/>
      <c r="AO2" s="97"/>
      <c r="AP2" s="97"/>
      <c r="AQ2" s="97"/>
      <c r="AR2" s="97"/>
      <c r="AS2" s="97"/>
      <c r="AT2" s="97"/>
      <c r="AU2" s="97"/>
      <c r="AV2" s="97"/>
      <c r="AW2" s="97"/>
      <c r="AX2" s="97"/>
      <c r="AY2" s="97"/>
    </row>
    <row r="3" spans="1:51" ht="25.15" customHeight="1" thickBot="1" x14ac:dyDescent="0.25">
      <c r="A3" s="112"/>
      <c r="B3" s="112"/>
      <c r="C3" s="112"/>
      <c r="D3" s="112"/>
      <c r="E3" s="112"/>
      <c r="F3" s="135"/>
      <c r="G3" s="134" t="s">
        <v>134</v>
      </c>
      <c r="H3" s="698" t="s">
        <v>143</v>
      </c>
      <c r="I3" s="699"/>
      <c r="J3" s="699"/>
      <c r="K3" s="699"/>
      <c r="L3" s="700"/>
      <c r="M3" s="112"/>
      <c r="N3" s="112"/>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row>
    <row r="4" spans="1:51" ht="30" customHeight="1" thickTop="1" x14ac:dyDescent="0.2">
      <c r="A4" s="762" t="s">
        <v>108</v>
      </c>
      <c r="B4" s="746" t="s">
        <v>89</v>
      </c>
      <c r="C4" s="703" t="s">
        <v>83</v>
      </c>
      <c r="D4" s="701" t="s">
        <v>84</v>
      </c>
      <c r="E4" s="701" t="s">
        <v>5</v>
      </c>
      <c r="F4" s="748" t="s">
        <v>107</v>
      </c>
      <c r="G4" s="689" t="s">
        <v>151</v>
      </c>
      <c r="H4" s="680" t="s">
        <v>149</v>
      </c>
      <c r="I4" s="681"/>
      <c r="J4" s="681"/>
      <c r="K4" s="681"/>
      <c r="L4" s="682"/>
      <c r="M4" s="716" t="s">
        <v>6</v>
      </c>
      <c r="N4" s="718" t="s">
        <v>88</v>
      </c>
      <c r="O4" s="719"/>
      <c r="P4" s="720"/>
      <c r="Q4" s="72" t="s">
        <v>90</v>
      </c>
      <c r="R4" s="72" t="s">
        <v>91</v>
      </c>
      <c r="S4" s="72" t="s">
        <v>92</v>
      </c>
      <c r="T4" s="72" t="s">
        <v>93</v>
      </c>
      <c r="U4" s="72" t="s">
        <v>94</v>
      </c>
      <c r="V4" s="72" t="s">
        <v>95</v>
      </c>
      <c r="W4" s="72" t="s">
        <v>96</v>
      </c>
      <c r="X4" s="72" t="s">
        <v>97</v>
      </c>
      <c r="Y4" s="72" t="s">
        <v>98</v>
      </c>
      <c r="AA4" s="69"/>
      <c r="AB4" s="97"/>
      <c r="AC4" s="764" t="s">
        <v>135</v>
      </c>
      <c r="AD4" s="98"/>
      <c r="AE4" s="731" t="s">
        <v>111</v>
      </c>
      <c r="AF4" s="732"/>
      <c r="AG4" s="733"/>
      <c r="AH4" s="97"/>
      <c r="AI4" s="623" t="s">
        <v>144</v>
      </c>
      <c r="AJ4" s="623"/>
      <c r="AK4" s="623"/>
      <c r="AL4" s="623"/>
      <c r="AM4" s="623"/>
      <c r="AN4" s="623"/>
      <c r="AO4" s="97"/>
      <c r="AP4" s="97"/>
      <c r="AQ4" s="97"/>
      <c r="AR4" s="97"/>
      <c r="AS4" s="97"/>
      <c r="AT4" s="97"/>
      <c r="AU4" s="97"/>
      <c r="AV4" s="97"/>
      <c r="AW4" s="97"/>
      <c r="AX4" s="97"/>
      <c r="AY4" s="97"/>
    </row>
    <row r="5" spans="1:51" ht="30" customHeight="1" thickBot="1" x14ac:dyDescent="0.25">
      <c r="A5" s="763"/>
      <c r="B5" s="747"/>
      <c r="C5" s="704"/>
      <c r="D5" s="702"/>
      <c r="E5" s="702"/>
      <c r="F5" s="749"/>
      <c r="G5" s="690"/>
      <c r="H5" s="683"/>
      <c r="I5" s="684"/>
      <c r="J5" s="684"/>
      <c r="K5" s="684"/>
      <c r="L5" s="685"/>
      <c r="M5" s="717"/>
      <c r="N5" s="68" t="s">
        <v>85</v>
      </c>
      <c r="O5" s="4" t="s">
        <v>86</v>
      </c>
      <c r="P5" s="5" t="s">
        <v>87</v>
      </c>
      <c r="Q5" s="72" t="s">
        <v>99</v>
      </c>
      <c r="R5" s="73"/>
      <c r="S5" s="73"/>
      <c r="T5" s="73"/>
      <c r="U5" s="73"/>
      <c r="V5" s="73"/>
      <c r="W5" s="73"/>
      <c r="X5" s="73"/>
      <c r="Y5" s="73"/>
      <c r="AA5" s="69"/>
      <c r="AB5" s="97"/>
      <c r="AC5" s="765"/>
      <c r="AD5" s="98"/>
      <c r="AE5" s="734"/>
      <c r="AF5" s="735"/>
      <c r="AG5" s="736"/>
      <c r="AH5" s="97"/>
      <c r="AI5" s="215" t="s">
        <v>145</v>
      </c>
      <c r="AJ5" s="215"/>
      <c r="AK5" s="215"/>
      <c r="AL5" s="215"/>
      <c r="AM5" s="290"/>
      <c r="AN5" s="297"/>
      <c r="AO5" s="97"/>
      <c r="AP5" s="97"/>
      <c r="AQ5" s="97"/>
      <c r="AR5" s="97"/>
      <c r="AS5" s="97"/>
      <c r="AT5" s="97"/>
      <c r="AU5" s="97"/>
      <c r="AV5" s="97"/>
      <c r="AW5" s="97"/>
      <c r="AX5" s="97"/>
      <c r="AY5" s="97"/>
    </row>
    <row r="6" spans="1:51" ht="25.15" customHeight="1" thickTop="1" thickBot="1" x14ac:dyDescent="0.4">
      <c r="A6" s="705" t="str">
        <f>IF(+Anno_1=0,"",+Anno_1)</f>
        <v/>
      </c>
      <c r="B6" s="70">
        <v>1</v>
      </c>
      <c r="C6" s="113"/>
      <c r="D6" s="141"/>
      <c r="E6" s="142"/>
      <c r="F6" s="377" t="str">
        <f t="shared" ref="F6:F15" si="0">IF(OR(D6=0,E6=0,+Anno_1=0),"",IF(OR(E6&gt;data_2,D6&lt;data_1),"DATA ERRATA","ok"))</f>
        <v/>
      </c>
      <c r="G6" s="139"/>
      <c r="H6" s="686"/>
      <c r="I6" s="687"/>
      <c r="J6" s="687"/>
      <c r="K6" s="687"/>
      <c r="L6" s="688"/>
      <c r="M6" s="378">
        <f>IF(G6=0,0,      IF(H6=0,0,IF(AND(G6&lt;&gt;"AA",G6&lt;&gt;"AT",G6&lt;&gt;"CS",G6&lt;&gt;"ALTRO"),"ERRORE",IF(AND(H6&lt;&gt;"NON",H6&lt;&gt;"SS",H6&lt;&gt;"ENTE"),"ERRORE",ROUND(E6-D6+1,0)))))</f>
        <v>0</v>
      </c>
      <c r="N6" s="85">
        <f t="shared" ref="N6:N9" si="1">FLOOR(R6,1)</f>
        <v>0</v>
      </c>
      <c r="O6" s="379">
        <f>FLOOR(V6,1)</f>
        <v>0</v>
      </c>
      <c r="P6" s="87">
        <f t="shared" ref="P6:P9" si="2">U6-X6</f>
        <v>0</v>
      </c>
      <c r="Q6" s="71">
        <f t="shared" ref="Q6:Q9" si="3">T6+X6+Y6</f>
        <v>0</v>
      </c>
      <c r="R6" s="6">
        <f t="shared" ref="R6:R9" si="4">M6/365</f>
        <v>0</v>
      </c>
      <c r="S6" s="6">
        <f t="shared" ref="S6:S16" si="5">FLOOR(R6,1)</f>
        <v>0</v>
      </c>
      <c r="T6" s="6">
        <f t="shared" ref="T6:T16" si="6">S6*365</f>
        <v>0</v>
      </c>
      <c r="U6" s="6">
        <f t="shared" ref="U6:U9" si="7">M6-T6</f>
        <v>0</v>
      </c>
      <c r="V6" s="6">
        <f t="shared" ref="V6:V16" si="8">U6/30</f>
        <v>0</v>
      </c>
      <c r="W6" s="6">
        <f t="shared" ref="W6:W16" si="9">FLOOR(V6,1)</f>
        <v>0</v>
      </c>
      <c r="X6" s="6">
        <f t="shared" ref="X6:X16" si="10">W6*30</f>
        <v>0</v>
      </c>
      <c r="Y6" s="6">
        <f t="shared" ref="Y6:Y9" si="11">U6-X6</f>
        <v>0</v>
      </c>
      <c r="AA6" s="69"/>
      <c r="AB6" s="97"/>
      <c r="AC6" s="705" t="str">
        <f>IF(+Anno_1=0,"",+Anno_1)</f>
        <v/>
      </c>
      <c r="AD6" s="99"/>
      <c r="AE6" s="734"/>
      <c r="AF6" s="735"/>
      <c r="AG6" s="736"/>
      <c r="AH6" s="97"/>
      <c r="AI6" s="623" t="s">
        <v>146</v>
      </c>
      <c r="AJ6" s="623"/>
      <c r="AK6" s="623"/>
      <c r="AL6" s="623"/>
      <c r="AM6" s="623"/>
      <c r="AN6" s="623"/>
      <c r="AO6" s="97"/>
      <c r="AP6" s="97"/>
      <c r="AQ6" s="97"/>
      <c r="AR6" s="97"/>
      <c r="AS6" s="97"/>
      <c r="AT6" s="97"/>
      <c r="AU6" s="97"/>
      <c r="AV6" s="97"/>
      <c r="AW6" s="97"/>
      <c r="AX6" s="97"/>
      <c r="AY6" s="97"/>
    </row>
    <row r="7" spans="1:51" ht="25.15" customHeight="1" thickBot="1" x14ac:dyDescent="0.4">
      <c r="A7" s="706"/>
      <c r="B7" s="70">
        <v>2</v>
      </c>
      <c r="C7" s="113"/>
      <c r="D7" s="141"/>
      <c r="E7" s="142"/>
      <c r="F7" s="377" t="str">
        <f t="shared" si="0"/>
        <v/>
      </c>
      <c r="G7" s="139"/>
      <c r="H7" s="686"/>
      <c r="I7" s="687"/>
      <c r="J7" s="687"/>
      <c r="K7" s="687"/>
      <c r="L7" s="688"/>
      <c r="M7" s="391">
        <f>IF(G7=0,0,      IF(H7=0,0,IF(AND(G7&lt;&gt;"AA",G7&lt;&gt;"AT",G7&lt;&gt;"CS",G7&lt;&gt;"ALTRO"),"ERRORE",IF(AND(H7&lt;&gt;"NON",H7&lt;&gt;"SS",H7&lt;&gt;"ENTE"),"ERRORE",ROUND(E7-D7+1,0)))))</f>
        <v>0</v>
      </c>
      <c r="N7" s="85">
        <f t="shared" si="1"/>
        <v>0</v>
      </c>
      <c r="O7" s="86">
        <f t="shared" ref="O7:O9" si="12">FLOOR(V7,1)</f>
        <v>0</v>
      </c>
      <c r="P7" s="87">
        <f t="shared" si="2"/>
        <v>0</v>
      </c>
      <c r="Q7" s="71">
        <f t="shared" si="3"/>
        <v>0</v>
      </c>
      <c r="R7" s="6">
        <f t="shared" si="4"/>
        <v>0</v>
      </c>
      <c r="S7" s="6">
        <f t="shared" si="5"/>
        <v>0</v>
      </c>
      <c r="T7" s="6">
        <f t="shared" si="6"/>
        <v>0</v>
      </c>
      <c r="U7" s="6">
        <f t="shared" si="7"/>
        <v>0</v>
      </c>
      <c r="V7" s="6">
        <f t="shared" si="8"/>
        <v>0</v>
      </c>
      <c r="W7" s="6">
        <f t="shared" si="9"/>
        <v>0</v>
      </c>
      <c r="X7" s="6">
        <f t="shared" si="10"/>
        <v>0</v>
      </c>
      <c r="Y7" s="6">
        <f t="shared" si="11"/>
        <v>0</v>
      </c>
      <c r="AA7" s="69"/>
      <c r="AB7" s="97"/>
      <c r="AC7" s="706"/>
      <c r="AD7" s="100"/>
      <c r="AE7" s="711" t="s">
        <v>155</v>
      </c>
      <c r="AF7" s="712"/>
      <c r="AG7" s="713"/>
      <c r="AH7" s="97"/>
      <c r="AI7" s="215" t="s">
        <v>147</v>
      </c>
      <c r="AJ7" s="215"/>
      <c r="AK7" s="215"/>
      <c r="AL7" s="290"/>
      <c r="AM7" s="291"/>
      <c r="AN7" s="297"/>
      <c r="AO7" s="97"/>
      <c r="AP7" s="97"/>
      <c r="AQ7" s="97"/>
      <c r="AR7" s="97"/>
      <c r="AS7" s="97"/>
      <c r="AT7" s="97"/>
      <c r="AU7" s="97"/>
      <c r="AV7" s="97"/>
      <c r="AW7" s="97"/>
      <c r="AX7" s="97"/>
      <c r="AY7" s="97"/>
    </row>
    <row r="8" spans="1:51" ht="25.15" customHeight="1" thickBot="1" x14ac:dyDescent="0.4">
      <c r="A8" s="706"/>
      <c r="B8" s="70">
        <v>3</v>
      </c>
      <c r="C8" s="113"/>
      <c r="D8" s="141"/>
      <c r="E8" s="142"/>
      <c r="F8" s="377" t="str">
        <f t="shared" si="0"/>
        <v/>
      </c>
      <c r="G8" s="139"/>
      <c r="H8" s="686"/>
      <c r="I8" s="687"/>
      <c r="J8" s="687"/>
      <c r="K8" s="687"/>
      <c r="L8" s="688"/>
      <c r="M8" s="391">
        <f t="shared" ref="M8:M15" si="13">IF(G8=0,0,      IF(H8=0,0,IF(AND(G8&lt;&gt;"AA",G8&lt;&gt;"AT",G8&lt;&gt;"CS",G8&lt;&gt;"ALTRO"),"ERRORE",IF(AND(H8&lt;&gt;"NON",H8&lt;&gt;"SS",H8&lt;&gt;"ENTE"),"ERRORE",ROUND(E8-D8+1,0)))))</f>
        <v>0</v>
      </c>
      <c r="N8" s="85">
        <f t="shared" si="1"/>
        <v>0</v>
      </c>
      <c r="O8" s="86">
        <f t="shared" si="12"/>
        <v>0</v>
      </c>
      <c r="P8" s="87">
        <f t="shared" si="2"/>
        <v>0</v>
      </c>
      <c r="Q8" s="71">
        <f t="shared" si="3"/>
        <v>0</v>
      </c>
      <c r="R8" s="6">
        <f t="shared" si="4"/>
        <v>0</v>
      </c>
      <c r="S8" s="6">
        <f t="shared" si="5"/>
        <v>0</v>
      </c>
      <c r="T8" s="6">
        <f t="shared" si="6"/>
        <v>0</v>
      </c>
      <c r="U8" s="6">
        <f t="shared" si="7"/>
        <v>0</v>
      </c>
      <c r="V8" s="6">
        <f t="shared" si="8"/>
        <v>0</v>
      </c>
      <c r="W8" s="6">
        <f t="shared" si="9"/>
        <v>0</v>
      </c>
      <c r="X8" s="6">
        <f t="shared" si="10"/>
        <v>0</v>
      </c>
      <c r="Y8" s="6">
        <f t="shared" si="11"/>
        <v>0</v>
      </c>
      <c r="AA8" s="69"/>
      <c r="AB8" s="97"/>
      <c r="AC8" s="706"/>
      <c r="AD8" s="100"/>
      <c r="AE8" s="708" t="s">
        <v>131</v>
      </c>
      <c r="AF8" s="709"/>
      <c r="AG8" s="710"/>
      <c r="AH8" s="97"/>
      <c r="AI8" s="97"/>
      <c r="AJ8" s="97"/>
      <c r="AK8" s="97"/>
      <c r="AL8" s="97"/>
      <c r="AM8" s="97"/>
      <c r="AN8" s="97"/>
      <c r="AO8" s="97"/>
      <c r="AP8" s="97"/>
      <c r="AQ8" s="97"/>
      <c r="AR8" s="97"/>
      <c r="AS8" s="97"/>
      <c r="AT8" s="97"/>
      <c r="AU8" s="97"/>
      <c r="AV8" s="97"/>
      <c r="AW8" s="97"/>
      <c r="AX8" s="97"/>
      <c r="AY8" s="97"/>
    </row>
    <row r="9" spans="1:51" ht="25.15" customHeight="1" thickBot="1" x14ac:dyDescent="0.4">
      <c r="A9" s="706"/>
      <c r="B9" s="70">
        <v>4</v>
      </c>
      <c r="C9" s="113"/>
      <c r="D9" s="141"/>
      <c r="E9" s="142"/>
      <c r="F9" s="377" t="str">
        <f t="shared" si="0"/>
        <v/>
      </c>
      <c r="G9" s="139"/>
      <c r="H9" s="686"/>
      <c r="I9" s="687"/>
      <c r="J9" s="687"/>
      <c r="K9" s="687"/>
      <c r="L9" s="688"/>
      <c r="M9" s="391">
        <f t="shared" si="13"/>
        <v>0</v>
      </c>
      <c r="N9" s="85">
        <f t="shared" si="1"/>
        <v>0</v>
      </c>
      <c r="O9" s="86">
        <f t="shared" si="12"/>
        <v>0</v>
      </c>
      <c r="P9" s="87">
        <f t="shared" si="2"/>
        <v>0</v>
      </c>
      <c r="Q9" s="71">
        <f t="shared" si="3"/>
        <v>0</v>
      </c>
      <c r="R9" s="6">
        <f t="shared" si="4"/>
        <v>0</v>
      </c>
      <c r="S9" s="6">
        <f t="shared" si="5"/>
        <v>0</v>
      </c>
      <c r="T9" s="6">
        <f t="shared" si="6"/>
        <v>0</v>
      </c>
      <c r="U9" s="6">
        <f t="shared" si="7"/>
        <v>0</v>
      </c>
      <c r="V9" s="6">
        <f t="shared" si="8"/>
        <v>0</v>
      </c>
      <c r="W9" s="6">
        <f t="shared" si="9"/>
        <v>0</v>
      </c>
      <c r="X9" s="6">
        <f t="shared" si="10"/>
        <v>0</v>
      </c>
      <c r="Y9" s="6">
        <f t="shared" si="11"/>
        <v>0</v>
      </c>
      <c r="AA9" s="69"/>
      <c r="AB9" s="97"/>
      <c r="AC9" s="706"/>
      <c r="AD9" s="100"/>
      <c r="AE9" s="100"/>
      <c r="AF9" s="100"/>
      <c r="AG9" s="100"/>
      <c r="AH9" s="97"/>
      <c r="AI9" s="97"/>
      <c r="AJ9" s="97"/>
      <c r="AK9" s="97"/>
      <c r="AL9" s="97"/>
      <c r="AM9" s="97"/>
      <c r="AN9" s="97"/>
      <c r="AO9" s="97"/>
      <c r="AP9" s="97"/>
      <c r="AQ9" s="97"/>
      <c r="AR9" s="97"/>
      <c r="AS9" s="97"/>
      <c r="AT9" s="97"/>
      <c r="AU9" s="97"/>
      <c r="AV9" s="97"/>
      <c r="AW9" s="97"/>
      <c r="AX9" s="97"/>
      <c r="AY9" s="97"/>
    </row>
    <row r="10" spans="1:51" ht="25.15" customHeight="1" thickBot="1" x14ac:dyDescent="0.4">
      <c r="A10" s="706"/>
      <c r="B10" s="70">
        <v>5</v>
      </c>
      <c r="C10" s="113"/>
      <c r="D10" s="141"/>
      <c r="E10" s="142"/>
      <c r="F10" s="377" t="str">
        <f t="shared" si="0"/>
        <v/>
      </c>
      <c r="G10" s="139"/>
      <c r="H10" s="686"/>
      <c r="I10" s="687"/>
      <c r="J10" s="687"/>
      <c r="K10" s="687"/>
      <c r="L10" s="688"/>
      <c r="M10" s="391">
        <f t="shared" si="13"/>
        <v>0</v>
      </c>
      <c r="N10" s="85">
        <f>FLOOR(R10,1)</f>
        <v>0</v>
      </c>
      <c r="O10" s="86">
        <f>FLOOR(V10,1)</f>
        <v>0</v>
      </c>
      <c r="P10" s="87">
        <f>U10-X10</f>
        <v>0</v>
      </c>
      <c r="Q10" s="71">
        <f>T10+X10+Y10</f>
        <v>0</v>
      </c>
      <c r="R10" s="6">
        <f>M10/365</f>
        <v>0</v>
      </c>
      <c r="S10" s="6">
        <f>FLOOR(R10,1)</f>
        <v>0</v>
      </c>
      <c r="T10" s="6">
        <f>S10*365</f>
        <v>0</v>
      </c>
      <c r="U10" s="6">
        <f>M10-T10</f>
        <v>0</v>
      </c>
      <c r="V10" s="6">
        <f>U10/30</f>
        <v>0</v>
      </c>
      <c r="W10" s="6">
        <f>FLOOR(V10,1)</f>
        <v>0</v>
      </c>
      <c r="X10" s="6">
        <f>W10*30</f>
        <v>0</v>
      </c>
      <c r="Y10" s="6">
        <f>U10-X10</f>
        <v>0</v>
      </c>
      <c r="AA10" s="69"/>
      <c r="AB10" s="97"/>
      <c r="AC10" s="706"/>
      <c r="AD10" s="697"/>
      <c r="AE10" s="737" t="s">
        <v>112</v>
      </c>
      <c r="AF10" s="738"/>
      <c r="AG10" s="739"/>
      <c r="AH10" s="97"/>
      <c r="AI10" s="624" t="s">
        <v>153</v>
      </c>
      <c r="AJ10" s="625"/>
      <c r="AK10" s="625"/>
      <c r="AL10" s="625"/>
      <c r="AM10" s="625"/>
      <c r="AN10" s="626"/>
      <c r="AO10" s="97"/>
      <c r="AP10" s="97"/>
      <c r="AQ10" s="97"/>
      <c r="AR10" s="97"/>
      <c r="AS10" s="97"/>
      <c r="AT10" s="97"/>
      <c r="AU10" s="97"/>
      <c r="AV10" s="97"/>
      <c r="AW10" s="97"/>
      <c r="AX10" s="97"/>
      <c r="AY10" s="97"/>
    </row>
    <row r="11" spans="1:51" ht="25.15" customHeight="1" thickBot="1" x14ac:dyDescent="0.4">
      <c r="A11" s="706"/>
      <c r="B11" s="70">
        <v>6</v>
      </c>
      <c r="C11" s="113"/>
      <c r="D11" s="141"/>
      <c r="E11" s="142"/>
      <c r="F11" s="377" t="str">
        <f t="shared" si="0"/>
        <v/>
      </c>
      <c r="G11" s="139"/>
      <c r="H11" s="686"/>
      <c r="I11" s="687"/>
      <c r="J11" s="687"/>
      <c r="K11" s="687"/>
      <c r="L11" s="688"/>
      <c r="M11" s="391">
        <f t="shared" si="13"/>
        <v>0</v>
      </c>
      <c r="N11" s="85">
        <f t="shared" ref="N11:N13" si="14">FLOOR(R11,1)</f>
        <v>0</v>
      </c>
      <c r="O11" s="86">
        <f t="shared" ref="O11:O13" si="15">FLOOR(V11,1)</f>
        <v>0</v>
      </c>
      <c r="P11" s="87">
        <f t="shared" ref="P11:P13" si="16">U11-X11</f>
        <v>0</v>
      </c>
      <c r="Q11" s="71">
        <f t="shared" ref="Q11:Q13" si="17">T11+X11+Y11</f>
        <v>0</v>
      </c>
      <c r="R11" s="6">
        <f t="shared" ref="R11:R13" si="18">M11/365</f>
        <v>0</v>
      </c>
      <c r="S11" s="6">
        <f t="shared" si="5"/>
        <v>0</v>
      </c>
      <c r="T11" s="6">
        <f t="shared" si="6"/>
        <v>0</v>
      </c>
      <c r="U11" s="6">
        <f t="shared" ref="U11:U13" si="19">M11-T11</f>
        <v>0</v>
      </c>
      <c r="V11" s="6">
        <f t="shared" si="8"/>
        <v>0</v>
      </c>
      <c r="W11" s="6">
        <f t="shared" si="9"/>
        <v>0</v>
      </c>
      <c r="X11" s="6">
        <f t="shared" si="10"/>
        <v>0</v>
      </c>
      <c r="Y11" s="6">
        <f t="shared" ref="Y11:Y13" si="20">U11-X11</f>
        <v>0</v>
      </c>
      <c r="AA11" s="69"/>
      <c r="AB11" s="97"/>
      <c r="AC11" s="706"/>
      <c r="AD11" s="697"/>
      <c r="AE11" s="740"/>
      <c r="AF11" s="741"/>
      <c r="AG11" s="742"/>
      <c r="AH11" s="97"/>
      <c r="AI11" s="624" t="s">
        <v>148</v>
      </c>
      <c r="AJ11" s="625"/>
      <c r="AK11" s="625"/>
      <c r="AL11" s="625"/>
      <c r="AM11" s="625"/>
      <c r="AN11" s="626"/>
      <c r="AO11" s="97"/>
      <c r="AP11" s="97"/>
      <c r="AQ11" s="97"/>
      <c r="AR11" s="97"/>
      <c r="AS11" s="97"/>
      <c r="AT11" s="97"/>
      <c r="AU11" s="97"/>
      <c r="AV11" s="97"/>
      <c r="AW11" s="97"/>
      <c r="AX11" s="97"/>
      <c r="AY11" s="97"/>
    </row>
    <row r="12" spans="1:51" ht="25.15" customHeight="1" thickBot="1" x14ac:dyDescent="0.4">
      <c r="A12" s="706"/>
      <c r="B12" s="70">
        <v>7</v>
      </c>
      <c r="C12" s="113"/>
      <c r="D12" s="141"/>
      <c r="E12" s="142"/>
      <c r="F12" s="377" t="str">
        <f t="shared" si="0"/>
        <v/>
      </c>
      <c r="G12" s="139"/>
      <c r="H12" s="686"/>
      <c r="I12" s="687"/>
      <c r="J12" s="687"/>
      <c r="K12" s="687"/>
      <c r="L12" s="688"/>
      <c r="M12" s="391">
        <f t="shared" si="13"/>
        <v>0</v>
      </c>
      <c r="N12" s="85">
        <f t="shared" si="14"/>
        <v>0</v>
      </c>
      <c r="O12" s="86">
        <f t="shared" si="15"/>
        <v>0</v>
      </c>
      <c r="P12" s="87">
        <f t="shared" si="16"/>
        <v>0</v>
      </c>
      <c r="Q12" s="71">
        <f t="shared" si="17"/>
        <v>0</v>
      </c>
      <c r="R12" s="6">
        <f t="shared" si="18"/>
        <v>0</v>
      </c>
      <c r="S12" s="6">
        <f t="shared" si="5"/>
        <v>0</v>
      </c>
      <c r="T12" s="6">
        <f t="shared" si="6"/>
        <v>0</v>
      </c>
      <c r="U12" s="6">
        <f t="shared" si="19"/>
        <v>0</v>
      </c>
      <c r="V12" s="6">
        <f t="shared" si="8"/>
        <v>0</v>
      </c>
      <c r="W12" s="6">
        <f t="shared" si="9"/>
        <v>0</v>
      </c>
      <c r="X12" s="6">
        <f t="shared" si="10"/>
        <v>0</v>
      </c>
      <c r="Y12" s="6">
        <f t="shared" si="20"/>
        <v>0</v>
      </c>
      <c r="AA12" s="69"/>
      <c r="AB12" s="97"/>
      <c r="AC12" s="706"/>
      <c r="AD12" s="697"/>
      <c r="AE12" s="740"/>
      <c r="AF12" s="741"/>
      <c r="AG12" s="742"/>
      <c r="AH12" s="97"/>
      <c r="AI12" s="627" t="s">
        <v>229</v>
      </c>
      <c r="AJ12" s="628"/>
      <c r="AK12" s="628"/>
      <c r="AL12" s="628"/>
      <c r="AM12" s="628"/>
      <c r="AN12" s="629"/>
      <c r="AO12" s="97"/>
      <c r="AP12" s="97"/>
      <c r="AQ12" s="97"/>
      <c r="AR12" s="97"/>
      <c r="AS12" s="97"/>
      <c r="AT12" s="97"/>
      <c r="AU12" s="97"/>
      <c r="AV12" s="97"/>
      <c r="AW12" s="97"/>
      <c r="AX12" s="97"/>
      <c r="AY12" s="97"/>
    </row>
    <row r="13" spans="1:51" ht="25.15" customHeight="1" thickBot="1" x14ac:dyDescent="0.4">
      <c r="A13" s="706"/>
      <c r="B13" s="70">
        <v>8</v>
      </c>
      <c r="C13" s="113"/>
      <c r="D13" s="141"/>
      <c r="E13" s="142"/>
      <c r="F13" s="377" t="str">
        <f t="shared" si="0"/>
        <v/>
      </c>
      <c r="G13" s="139"/>
      <c r="H13" s="686"/>
      <c r="I13" s="687"/>
      <c r="J13" s="687"/>
      <c r="K13" s="687"/>
      <c r="L13" s="688"/>
      <c r="M13" s="391">
        <f t="shared" si="13"/>
        <v>0</v>
      </c>
      <c r="N13" s="85">
        <f t="shared" si="14"/>
        <v>0</v>
      </c>
      <c r="O13" s="86">
        <f t="shared" si="15"/>
        <v>0</v>
      </c>
      <c r="P13" s="87">
        <f t="shared" si="16"/>
        <v>0</v>
      </c>
      <c r="Q13" s="71">
        <f t="shared" si="17"/>
        <v>0</v>
      </c>
      <c r="R13" s="6">
        <f t="shared" si="18"/>
        <v>0</v>
      </c>
      <c r="S13" s="6">
        <f t="shared" si="5"/>
        <v>0</v>
      </c>
      <c r="T13" s="6">
        <f t="shared" si="6"/>
        <v>0</v>
      </c>
      <c r="U13" s="6">
        <f t="shared" si="19"/>
        <v>0</v>
      </c>
      <c r="V13" s="6">
        <f t="shared" si="8"/>
        <v>0</v>
      </c>
      <c r="W13" s="6">
        <f t="shared" si="9"/>
        <v>0</v>
      </c>
      <c r="X13" s="6">
        <f t="shared" si="10"/>
        <v>0</v>
      </c>
      <c r="Y13" s="6">
        <f t="shared" si="20"/>
        <v>0</v>
      </c>
      <c r="AA13" s="69"/>
      <c r="AB13" s="97"/>
      <c r="AC13" s="706"/>
      <c r="AD13" s="697"/>
      <c r="AE13" s="740"/>
      <c r="AF13" s="741"/>
      <c r="AG13" s="742"/>
      <c r="AH13" s="97"/>
      <c r="AI13" s="627"/>
      <c r="AJ13" s="628"/>
      <c r="AK13" s="628"/>
      <c r="AL13" s="628"/>
      <c r="AM13" s="628"/>
      <c r="AN13" s="629"/>
      <c r="AO13" s="97"/>
      <c r="AP13" s="97"/>
      <c r="AQ13" s="97"/>
      <c r="AR13" s="97"/>
      <c r="AS13" s="97"/>
      <c r="AT13" s="97"/>
      <c r="AU13" s="97"/>
      <c r="AV13" s="97"/>
      <c r="AW13" s="97"/>
      <c r="AX13" s="97"/>
      <c r="AY13" s="97"/>
    </row>
    <row r="14" spans="1:51" ht="25.15" customHeight="1" thickBot="1" x14ac:dyDescent="0.4">
      <c r="A14" s="706"/>
      <c r="B14" s="70">
        <v>9</v>
      </c>
      <c r="C14" s="113"/>
      <c r="D14" s="141"/>
      <c r="E14" s="142"/>
      <c r="F14" s="377" t="str">
        <f t="shared" si="0"/>
        <v/>
      </c>
      <c r="G14" s="139"/>
      <c r="H14" s="686"/>
      <c r="I14" s="687"/>
      <c r="J14" s="687"/>
      <c r="K14" s="687"/>
      <c r="L14" s="688"/>
      <c r="M14" s="391">
        <f t="shared" si="13"/>
        <v>0</v>
      </c>
      <c r="N14" s="82">
        <f>FLOOR(R14,1)</f>
        <v>0</v>
      </c>
      <c r="O14" s="83">
        <f>FLOOR(V14,1)</f>
        <v>0</v>
      </c>
      <c r="P14" s="84">
        <f>U14-X14</f>
        <v>0</v>
      </c>
      <c r="Q14" s="71">
        <f>T14+X14+Y14</f>
        <v>0</v>
      </c>
      <c r="R14" s="6">
        <f>M14/365</f>
        <v>0</v>
      </c>
      <c r="S14" s="6">
        <f>FLOOR(R14,1)</f>
        <v>0</v>
      </c>
      <c r="T14" s="6">
        <f>S14*365</f>
        <v>0</v>
      </c>
      <c r="U14" s="6">
        <f>M14-T14</f>
        <v>0</v>
      </c>
      <c r="V14" s="6">
        <f>U14/30</f>
        <v>0</v>
      </c>
      <c r="W14" s="6">
        <f>FLOOR(V14,1)</f>
        <v>0</v>
      </c>
      <c r="X14" s="6">
        <f>W14*30</f>
        <v>0</v>
      </c>
      <c r="Y14" s="6">
        <f>U14-X14</f>
        <v>0</v>
      </c>
      <c r="AA14" s="69"/>
      <c r="AB14" s="97"/>
      <c r="AC14" s="706"/>
      <c r="AD14" s="101"/>
      <c r="AE14" s="740"/>
      <c r="AF14" s="741"/>
      <c r="AG14" s="742"/>
      <c r="AH14" s="97"/>
      <c r="AI14" s="97"/>
      <c r="AJ14" s="97"/>
      <c r="AK14" s="97"/>
      <c r="AL14" s="97"/>
      <c r="AM14" s="97"/>
      <c r="AN14" s="97"/>
      <c r="AO14" s="97"/>
      <c r="AP14" s="97"/>
      <c r="AQ14" s="97"/>
      <c r="AR14" s="97"/>
      <c r="AS14" s="97"/>
      <c r="AT14" s="97"/>
      <c r="AU14" s="97"/>
      <c r="AV14" s="97"/>
      <c r="AW14" s="97"/>
      <c r="AX14" s="97"/>
      <c r="AY14" s="97"/>
    </row>
    <row r="15" spans="1:51" ht="25.15" customHeight="1" thickBot="1" x14ac:dyDescent="0.4">
      <c r="A15" s="707"/>
      <c r="B15" s="70">
        <v>10</v>
      </c>
      <c r="C15" s="113"/>
      <c r="D15" s="143"/>
      <c r="E15" s="144"/>
      <c r="F15" s="377" t="str">
        <f t="shared" si="0"/>
        <v/>
      </c>
      <c r="G15" s="140"/>
      <c r="H15" s="771"/>
      <c r="I15" s="769"/>
      <c r="J15" s="769"/>
      <c r="K15" s="769"/>
      <c r="L15" s="772"/>
      <c r="M15" s="391">
        <f t="shared" si="13"/>
        <v>0</v>
      </c>
      <c r="N15" s="381">
        <f t="shared" ref="N15:N16" si="21">FLOOR(R15,1)</f>
        <v>0</v>
      </c>
      <c r="O15" s="382">
        <f t="shared" ref="O15:O16" si="22">FLOOR(V15,1)</f>
        <v>0</v>
      </c>
      <c r="P15" s="383">
        <f t="shared" ref="P15:P16" si="23">U15-X15</f>
        <v>0</v>
      </c>
      <c r="Q15" s="71">
        <f t="shared" ref="Q15:Q16" si="24">T15+X15+Y15</f>
        <v>0</v>
      </c>
      <c r="R15" s="6">
        <f t="shared" ref="R15" si="25">M15/365</f>
        <v>0</v>
      </c>
      <c r="S15" s="6">
        <f t="shared" si="5"/>
        <v>0</v>
      </c>
      <c r="T15" s="6">
        <f t="shared" si="6"/>
        <v>0</v>
      </c>
      <c r="U15" s="6">
        <f t="shared" ref="U15" si="26">M15-T15</f>
        <v>0</v>
      </c>
      <c r="V15" s="6">
        <f t="shared" si="8"/>
        <v>0</v>
      </c>
      <c r="W15" s="6">
        <f t="shared" si="9"/>
        <v>0</v>
      </c>
      <c r="X15" s="6">
        <f t="shared" si="10"/>
        <v>0</v>
      </c>
      <c r="Y15" s="6">
        <f t="shared" ref="Y15" si="27">U15-X15</f>
        <v>0</v>
      </c>
      <c r="AB15" s="97"/>
      <c r="AC15" s="707"/>
      <c r="AD15" s="101"/>
      <c r="AE15" s="743"/>
      <c r="AF15" s="744"/>
      <c r="AG15" s="745"/>
      <c r="AH15" s="97"/>
      <c r="AI15" s="97"/>
      <c r="AJ15" s="97"/>
      <c r="AK15" s="97"/>
      <c r="AL15" s="97"/>
      <c r="AM15" s="97"/>
      <c r="AN15" s="97"/>
      <c r="AO15" s="97"/>
      <c r="AP15" s="97"/>
      <c r="AQ15" s="97"/>
      <c r="AR15" s="97"/>
      <c r="AS15" s="97"/>
      <c r="AT15" s="97"/>
      <c r="AU15" s="97"/>
      <c r="AV15" s="97"/>
      <c r="AW15" s="97"/>
      <c r="AX15" s="97"/>
      <c r="AY15" s="97"/>
    </row>
    <row r="16" spans="1:51" ht="24" thickBot="1" x14ac:dyDescent="0.4">
      <c r="A16" s="97"/>
      <c r="B16" s="97"/>
      <c r="C16" s="97"/>
      <c r="D16" s="97"/>
      <c r="E16" s="97"/>
      <c r="F16" s="97"/>
      <c r="G16" s="97"/>
      <c r="H16" s="97"/>
      <c r="I16" s="97"/>
      <c r="J16" s="97"/>
      <c r="K16" s="97"/>
      <c r="L16" s="97"/>
      <c r="M16" s="384">
        <f>SUM(M6:M15)</f>
        <v>0</v>
      </c>
      <c r="N16" s="76">
        <f t="shared" si="21"/>
        <v>0</v>
      </c>
      <c r="O16" s="77">
        <f t="shared" si="22"/>
        <v>0</v>
      </c>
      <c r="P16" s="78">
        <f t="shared" si="23"/>
        <v>0</v>
      </c>
      <c r="Q16" s="6">
        <f t="shared" si="24"/>
        <v>0</v>
      </c>
      <c r="R16" s="6">
        <f>M16/365</f>
        <v>0</v>
      </c>
      <c r="S16" s="6">
        <f t="shared" si="5"/>
        <v>0</v>
      </c>
      <c r="T16" s="6">
        <f t="shared" si="6"/>
        <v>0</v>
      </c>
      <c r="U16" s="6">
        <f>M16-T16</f>
        <v>0</v>
      </c>
      <c r="V16" s="6">
        <f t="shared" si="8"/>
        <v>0</v>
      </c>
      <c r="W16" s="6">
        <f t="shared" si="9"/>
        <v>0</v>
      </c>
      <c r="X16" s="6">
        <f t="shared" si="10"/>
        <v>0</v>
      </c>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row>
    <row r="17" spans="1:51" ht="24" thickBot="1" x14ac:dyDescent="0.4">
      <c r="A17" s="97"/>
      <c r="B17" s="97"/>
      <c r="C17" s="97"/>
      <c r="D17" s="97"/>
      <c r="E17" s="97"/>
      <c r="F17" s="97"/>
      <c r="G17" s="97"/>
      <c r="H17" s="97"/>
      <c r="I17" s="97"/>
      <c r="J17" s="97"/>
      <c r="K17" s="97"/>
      <c r="L17" s="97"/>
      <c r="M17" s="102"/>
      <c r="N17" s="103" t="s">
        <v>85</v>
      </c>
      <c r="O17" s="103" t="s">
        <v>86</v>
      </c>
      <c r="P17" s="103" t="s">
        <v>87</v>
      </c>
      <c r="Q17" s="6"/>
      <c r="R17" s="6"/>
      <c r="S17" s="6"/>
      <c r="T17" s="6"/>
      <c r="U17" s="6"/>
      <c r="V17" s="6"/>
      <c r="W17" s="6"/>
      <c r="X17" s="6"/>
      <c r="AB17" s="97"/>
      <c r="AC17" s="104" t="s">
        <v>103</v>
      </c>
      <c r="AD17" s="97"/>
      <c r="AE17" s="97"/>
      <c r="AF17" s="97"/>
      <c r="AG17" s="97"/>
      <c r="AH17" s="97"/>
      <c r="AI17" s="97"/>
      <c r="AJ17" s="97"/>
      <c r="AK17" s="97"/>
      <c r="AL17" s="97"/>
      <c r="AM17" s="97"/>
      <c r="AN17" s="97"/>
      <c r="AO17" s="97"/>
      <c r="AP17" s="97"/>
      <c r="AQ17" s="97"/>
      <c r="AR17" s="97"/>
      <c r="AS17" s="97"/>
      <c r="AT17" s="97"/>
      <c r="AU17" s="97"/>
      <c r="AV17" s="97"/>
      <c r="AW17" s="97"/>
      <c r="AX17" s="97"/>
      <c r="AY17" s="97"/>
    </row>
    <row r="18" spans="1:51" ht="24.75" thickTop="1" thickBot="1" x14ac:dyDescent="0.4">
      <c r="A18" s="753" t="s">
        <v>102</v>
      </c>
      <c r="B18" s="754"/>
      <c r="C18" s="754"/>
      <c r="D18" s="754"/>
      <c r="E18" s="754"/>
      <c r="F18" s="754"/>
      <c r="G18" s="755"/>
      <c r="H18" s="208" t="s">
        <v>30</v>
      </c>
      <c r="I18" s="750" t="s">
        <v>150</v>
      </c>
      <c r="J18" s="750"/>
      <c r="K18" s="750"/>
      <c r="L18" s="750"/>
      <c r="M18" s="385">
        <f>SUMIFS(M6:M15,G6:G15,"CS",H6:H15,"ss")</f>
        <v>0</v>
      </c>
      <c r="N18" s="79">
        <f t="shared" ref="N18:N23" si="28">FLOOR(R18,1)</f>
        <v>0</v>
      </c>
      <c r="O18" s="80">
        <f t="shared" ref="O18:O23" si="29">FLOOR(V18,1)</f>
        <v>0</v>
      </c>
      <c r="P18" s="81">
        <f t="shared" ref="P18:P23" si="30">U18-X18</f>
        <v>0</v>
      </c>
      <c r="Q18" s="6">
        <f t="shared" ref="Q18:Q23" si="31">T18+X18+Y18</f>
        <v>0</v>
      </c>
      <c r="R18" s="6">
        <f t="shared" ref="R18:R22" si="32">M18/365</f>
        <v>0</v>
      </c>
      <c r="S18" s="6">
        <f t="shared" ref="S18:S23" si="33">FLOOR(R18,1)</f>
        <v>0</v>
      </c>
      <c r="T18" s="6">
        <f t="shared" ref="T18:T23" si="34">S18*365</f>
        <v>0</v>
      </c>
      <c r="U18" s="6">
        <f t="shared" ref="U18:U22" si="35">M18-T18</f>
        <v>0</v>
      </c>
      <c r="V18" s="6">
        <f t="shared" ref="V18:V23" si="36">U18/30</f>
        <v>0</v>
      </c>
      <c r="W18" s="6">
        <f t="shared" ref="W18:W23" si="37">FLOOR(V18,1)</f>
        <v>0</v>
      </c>
      <c r="X18" s="6">
        <f t="shared" ref="X18:X23" si="38">W18*30</f>
        <v>0</v>
      </c>
      <c r="AB18" s="97"/>
      <c r="AC18" s="386">
        <f>ROUND(IF(IF(O18&gt;12,6,O18*0.5)+IF(P18&gt;15,0.5,0)+IF(N18&gt;0,6,0)&gt;12,6,IF(O18&gt;12,6,O18*0.5)+IF(P18&gt;15,0.5,0)+IF(N18&gt;0,6,0)),3)</f>
        <v>0</v>
      </c>
      <c r="AD18" s="97"/>
      <c r="AE18" s="97"/>
      <c r="AF18" s="97"/>
      <c r="AG18" s="97"/>
      <c r="AH18" s="97"/>
      <c r="AI18" s="97"/>
      <c r="AJ18" s="97"/>
      <c r="AK18" s="97"/>
      <c r="AL18" s="97"/>
      <c r="AM18" s="97"/>
      <c r="AN18" s="97"/>
      <c r="AO18" s="97"/>
      <c r="AP18" s="97"/>
      <c r="AQ18" s="97"/>
      <c r="AR18" s="97"/>
      <c r="AS18" s="97"/>
      <c r="AT18" s="97"/>
      <c r="AU18" s="97"/>
      <c r="AV18" s="97"/>
      <c r="AW18" s="97"/>
      <c r="AX18" s="97"/>
      <c r="AY18" s="97"/>
    </row>
    <row r="19" spans="1:51" ht="23.65" customHeight="1" thickTop="1" thickBot="1" x14ac:dyDescent="0.4">
      <c r="A19" s="756" t="s">
        <v>105</v>
      </c>
      <c r="B19" s="757"/>
      <c r="C19" s="757"/>
      <c r="D19" s="757"/>
      <c r="E19" s="757"/>
      <c r="F19" s="757"/>
      <c r="G19" s="758"/>
      <c r="H19" s="208" t="s">
        <v>30</v>
      </c>
      <c r="I19" s="750" t="s">
        <v>100</v>
      </c>
      <c r="J19" s="750"/>
      <c r="K19" s="750"/>
      <c r="L19" s="750"/>
      <c r="M19" s="385">
        <f>SUMIFS(M6:M15,G6:G15,"CS",H6:H15,"NON")</f>
        <v>0</v>
      </c>
      <c r="N19" s="82">
        <f t="shared" si="28"/>
        <v>0</v>
      </c>
      <c r="O19" s="83">
        <f t="shared" si="29"/>
        <v>0</v>
      </c>
      <c r="P19" s="84">
        <f t="shared" si="30"/>
        <v>0</v>
      </c>
      <c r="Q19" s="6">
        <f t="shared" si="31"/>
        <v>0</v>
      </c>
      <c r="R19" s="6">
        <f t="shared" si="32"/>
        <v>0</v>
      </c>
      <c r="S19" s="6">
        <f t="shared" si="33"/>
        <v>0</v>
      </c>
      <c r="T19" s="6">
        <f t="shared" si="34"/>
        <v>0</v>
      </c>
      <c r="U19" s="6">
        <f t="shared" si="35"/>
        <v>0</v>
      </c>
      <c r="V19" s="6">
        <f t="shared" si="36"/>
        <v>0</v>
      </c>
      <c r="W19" s="6">
        <f t="shared" si="37"/>
        <v>0</v>
      </c>
      <c r="X19" s="6">
        <f t="shared" si="38"/>
        <v>0</v>
      </c>
      <c r="AB19" s="97"/>
      <c r="AC19" s="386">
        <f>ROUND(IF(IF(O19&gt;12,3,O19*0.25)+IF(P19&gt;15,0.25,0)+IF(N19&gt;0,3,0)&gt;12,6,IF(O19&gt;12,3,O19*0.25)+IF(P19&gt;15,0.25,0)+IF(N19&gt;0,3,0)),3)</f>
        <v>0</v>
      </c>
      <c r="AD19" s="97"/>
      <c r="AE19" s="97"/>
      <c r="AF19" s="97"/>
      <c r="AG19" s="97"/>
      <c r="AH19" s="97"/>
      <c r="AI19" s="97"/>
      <c r="AJ19" s="97"/>
      <c r="AK19" s="97"/>
      <c r="AL19" s="97"/>
      <c r="AM19" s="97"/>
      <c r="AN19" s="97"/>
      <c r="AO19" s="97"/>
      <c r="AP19" s="97"/>
      <c r="AQ19" s="97"/>
      <c r="AR19" s="97"/>
      <c r="AS19" s="97"/>
      <c r="AT19" s="97"/>
      <c r="AU19" s="97"/>
      <c r="AV19" s="97"/>
      <c r="AW19" s="97"/>
      <c r="AX19" s="97"/>
      <c r="AY19" s="97"/>
    </row>
    <row r="20" spans="1:51" ht="23.65" customHeight="1" thickTop="1" thickBot="1" x14ac:dyDescent="0.4">
      <c r="A20" s="759"/>
      <c r="B20" s="760"/>
      <c r="C20" s="760"/>
      <c r="D20" s="760"/>
      <c r="E20" s="760"/>
      <c r="F20" s="760"/>
      <c r="G20" s="761"/>
      <c r="H20" s="209" t="s">
        <v>101</v>
      </c>
      <c r="I20" s="750" t="s">
        <v>150</v>
      </c>
      <c r="J20" s="750"/>
      <c r="K20" s="750"/>
      <c r="L20" s="750"/>
      <c r="M20" s="385">
        <f>SUMIFS(M6:M15,G6:G15,"ALTRO",H6:H15,"SS")+ SUMIFS(M6:M15,G6:G15,"AT",H6:H15,"SS")+SUMIFS(M6:M15,G6:G15,"AA",H6:H15,"SS")</f>
        <v>0</v>
      </c>
      <c r="N20" s="85">
        <f t="shared" si="28"/>
        <v>0</v>
      </c>
      <c r="O20" s="86">
        <f t="shared" si="29"/>
        <v>0</v>
      </c>
      <c r="P20" s="87">
        <f t="shared" si="30"/>
        <v>0</v>
      </c>
      <c r="Q20" s="6">
        <f t="shared" si="31"/>
        <v>0</v>
      </c>
      <c r="R20" s="6">
        <f t="shared" si="32"/>
        <v>0</v>
      </c>
      <c r="S20" s="6">
        <f t="shared" si="33"/>
        <v>0</v>
      </c>
      <c r="T20" s="6">
        <f t="shared" si="34"/>
        <v>0</v>
      </c>
      <c r="U20" s="6">
        <f t="shared" si="35"/>
        <v>0</v>
      </c>
      <c r="V20" s="6">
        <f t="shared" si="36"/>
        <v>0</v>
      </c>
      <c r="W20" s="6">
        <f t="shared" si="37"/>
        <v>0</v>
      </c>
      <c r="X20" s="6">
        <f t="shared" si="38"/>
        <v>0</v>
      </c>
      <c r="AB20" s="97"/>
      <c r="AC20" s="386">
        <f>ROUND(IF(IF(O20&gt;12,1.8,O20*0.15)+IF(P20&gt;15,0.15,0)+IF(N20&gt;0,1.8,0)&gt;12,1.8,IF(O20&gt;12,1.8,O20*0.15)+IF(P20&gt;15,0.15,0)+IF(N20&gt;0,1.8,0)),3)</f>
        <v>0</v>
      </c>
      <c r="AD20" s="97"/>
      <c r="AE20" s="97"/>
      <c r="AF20" s="97"/>
      <c r="AG20" s="97"/>
      <c r="AH20" s="97"/>
      <c r="AI20" s="97"/>
      <c r="AJ20" s="97"/>
      <c r="AK20" s="97"/>
      <c r="AL20" s="97"/>
      <c r="AM20" s="97"/>
      <c r="AN20" s="97"/>
      <c r="AO20" s="97"/>
      <c r="AP20" s="97"/>
      <c r="AQ20" s="97"/>
      <c r="AR20" s="97"/>
      <c r="AS20" s="97"/>
      <c r="AT20" s="97"/>
      <c r="AU20" s="97"/>
      <c r="AV20" s="97"/>
      <c r="AW20" s="97"/>
      <c r="AX20" s="97"/>
      <c r="AY20" s="97"/>
    </row>
    <row r="21" spans="1:51" ht="23.65" customHeight="1" thickTop="1" thickBot="1" x14ac:dyDescent="0.4">
      <c r="A21" s="759"/>
      <c r="B21" s="760"/>
      <c r="C21" s="760"/>
      <c r="D21" s="760"/>
      <c r="E21" s="760"/>
      <c r="F21" s="760"/>
      <c r="G21" s="761"/>
      <c r="H21" s="209" t="s">
        <v>101</v>
      </c>
      <c r="I21" s="750" t="s">
        <v>100</v>
      </c>
      <c r="J21" s="750"/>
      <c r="K21" s="750"/>
      <c r="L21" s="750"/>
      <c r="M21" s="385">
        <f>SUMIFS(M6:M15,G6:G15,"ALTRO",H6:H15,"NON")+      SUMIFS(M6:M15,G6:G15,"Aa",H6:H15,"NON")+    SUMIFS(M6:M15,G6:G15,"AT",H6:H15,"NON")</f>
        <v>0</v>
      </c>
      <c r="N21" s="88">
        <f t="shared" si="28"/>
        <v>0</v>
      </c>
      <c r="O21" s="89">
        <f t="shared" si="29"/>
        <v>0</v>
      </c>
      <c r="P21" s="90">
        <f t="shared" si="30"/>
        <v>0</v>
      </c>
      <c r="Q21" s="6">
        <f t="shared" si="31"/>
        <v>0</v>
      </c>
      <c r="R21" s="6">
        <f t="shared" si="32"/>
        <v>0</v>
      </c>
      <c r="S21" s="6">
        <f t="shared" si="33"/>
        <v>0</v>
      </c>
      <c r="T21" s="6">
        <f t="shared" si="34"/>
        <v>0</v>
      </c>
      <c r="U21" s="6">
        <f t="shared" si="35"/>
        <v>0</v>
      </c>
      <c r="V21" s="6">
        <f t="shared" si="36"/>
        <v>0</v>
      </c>
      <c r="W21" s="6">
        <f t="shared" si="37"/>
        <v>0</v>
      </c>
      <c r="X21" s="6">
        <f t="shared" si="38"/>
        <v>0</v>
      </c>
      <c r="AB21" s="97"/>
      <c r="AC21" s="386">
        <f>ROUND(IF(IF(O21&gt;12,0.9,O21*0.075)+IF(P21&gt;15,0.075,0)+IF(N21&gt;0,0.9,0)&gt;12,0.9,IF(O21&gt;12,0.9,O21*0.075)+IF(P21&gt;15,0.075,0)+IF(N21&gt;0,0.9,0)),3)</f>
        <v>0</v>
      </c>
      <c r="AD21" s="97"/>
      <c r="AE21" s="97"/>
      <c r="AF21" s="97"/>
      <c r="AG21" s="97"/>
      <c r="AH21" s="97"/>
      <c r="AI21" s="97"/>
      <c r="AJ21" s="97"/>
      <c r="AK21" s="97"/>
      <c r="AL21" s="97"/>
      <c r="AM21" s="97"/>
      <c r="AN21" s="97"/>
      <c r="AO21" s="97"/>
      <c r="AP21" s="97"/>
      <c r="AQ21" s="97"/>
      <c r="AR21" s="97"/>
      <c r="AS21" s="97"/>
      <c r="AT21" s="97"/>
      <c r="AU21" s="97"/>
      <c r="AV21" s="97"/>
      <c r="AW21" s="97"/>
      <c r="AX21" s="97"/>
      <c r="AY21" s="97"/>
    </row>
    <row r="22" spans="1:51" ht="23.65" customHeight="1" thickTop="1" thickBot="1" x14ac:dyDescent="0.4">
      <c r="A22" s="801" t="s">
        <v>109</v>
      </c>
      <c r="B22" s="802"/>
      <c r="C22" s="802"/>
      <c r="D22" s="802"/>
      <c r="E22" s="802"/>
      <c r="F22" s="727" t="str">
        <f>IF(+Anno_1=0,"",+Anno_1)</f>
        <v/>
      </c>
      <c r="G22" s="728"/>
      <c r="H22" s="209" t="s">
        <v>101</v>
      </c>
      <c r="I22" s="750" t="s">
        <v>154</v>
      </c>
      <c r="J22" s="750"/>
      <c r="K22" s="750"/>
      <c r="L22" s="750"/>
      <c r="M22" s="385">
        <f>SUMIFS(M6:M15,G6:G15,"ALTRO",H6:H15,"ENTE")</f>
        <v>0</v>
      </c>
      <c r="N22" s="91">
        <f t="shared" si="28"/>
        <v>0</v>
      </c>
      <c r="O22" s="92">
        <f t="shared" si="29"/>
        <v>0</v>
      </c>
      <c r="P22" s="93">
        <f t="shared" si="30"/>
        <v>0</v>
      </c>
      <c r="Q22" s="6">
        <f t="shared" si="31"/>
        <v>0</v>
      </c>
      <c r="R22" s="6">
        <f t="shared" si="32"/>
        <v>0</v>
      </c>
      <c r="S22" s="6">
        <f t="shared" si="33"/>
        <v>0</v>
      </c>
      <c r="T22" s="6">
        <f t="shared" si="34"/>
        <v>0</v>
      </c>
      <c r="U22" s="6">
        <f t="shared" si="35"/>
        <v>0</v>
      </c>
      <c r="V22" s="6">
        <f t="shared" si="36"/>
        <v>0</v>
      </c>
      <c r="W22" s="6">
        <f t="shared" si="37"/>
        <v>0</v>
      </c>
      <c r="X22" s="6">
        <f t="shared" si="38"/>
        <v>0</v>
      </c>
      <c r="AB22" s="97"/>
      <c r="AC22" s="386">
        <f>ROUND(IF(IF(O22&gt;12,0.6,O22*0.05)+IF(P22&gt;15,0.05,0)+IF(N22&gt;0,0.6,0)&gt;12,0.6,IF(O22&gt;12,0.6,O22*0.05)+IF(P22&gt;15,0.05,0)+IF(N22&gt;0,0.6,0)),3)</f>
        <v>0</v>
      </c>
      <c r="AD22" s="97"/>
      <c r="AE22" s="97"/>
      <c r="AF22" s="97"/>
      <c r="AG22" s="97"/>
      <c r="AH22" s="97"/>
      <c r="AI22" s="97"/>
      <c r="AJ22" s="97"/>
      <c r="AK22" s="97"/>
      <c r="AL22" s="97"/>
      <c r="AM22" s="97"/>
      <c r="AN22" s="97"/>
      <c r="AO22" s="97"/>
      <c r="AP22" s="97"/>
      <c r="AQ22" s="97"/>
      <c r="AR22" s="97"/>
      <c r="AS22" s="97"/>
      <c r="AT22" s="97"/>
      <c r="AU22" s="97"/>
      <c r="AV22" s="97"/>
      <c r="AW22" s="97"/>
      <c r="AX22" s="97"/>
      <c r="AY22" s="97"/>
    </row>
    <row r="23" spans="1:51" ht="23.65" customHeight="1" thickTop="1" thickBot="1" x14ac:dyDescent="0.4">
      <c r="A23" s="803"/>
      <c r="B23" s="804"/>
      <c r="C23" s="804"/>
      <c r="D23" s="804"/>
      <c r="E23" s="804"/>
      <c r="F23" s="729"/>
      <c r="G23" s="730"/>
      <c r="H23" s="656" t="s">
        <v>110</v>
      </c>
      <c r="I23" s="657"/>
      <c r="J23" s="657"/>
      <c r="K23" s="657"/>
      <c r="L23" s="658"/>
      <c r="M23" s="387">
        <f>SUM(M18:M22)</f>
        <v>0</v>
      </c>
      <c r="N23" s="145">
        <f t="shared" si="28"/>
        <v>0</v>
      </c>
      <c r="O23" s="146">
        <f t="shared" si="29"/>
        <v>0</v>
      </c>
      <c r="P23" s="147">
        <f t="shared" si="30"/>
        <v>0</v>
      </c>
      <c r="Q23" s="6">
        <f t="shared" si="31"/>
        <v>0</v>
      </c>
      <c r="R23" s="6">
        <f>M23/365</f>
        <v>0</v>
      </c>
      <c r="S23" s="6">
        <f t="shared" si="33"/>
        <v>0</v>
      </c>
      <c r="T23" s="6">
        <f t="shared" si="34"/>
        <v>0</v>
      </c>
      <c r="U23" s="6">
        <f>M23-T23</f>
        <v>0</v>
      </c>
      <c r="V23" s="6">
        <f t="shared" si="36"/>
        <v>0</v>
      </c>
      <c r="W23" s="6">
        <f t="shared" si="37"/>
        <v>0</v>
      </c>
      <c r="X23" s="6">
        <f t="shared" si="38"/>
        <v>0</v>
      </c>
      <c r="AB23" s="97"/>
      <c r="AC23" s="388">
        <f>IF(SUM(AC18:AC22)&gt;6,6,SUM(AC18:AC22))</f>
        <v>0</v>
      </c>
      <c r="AD23" s="97"/>
      <c r="AE23" s="97"/>
      <c r="AF23" s="97"/>
      <c r="AG23" s="97"/>
      <c r="AH23" s="97"/>
      <c r="AI23" s="97"/>
      <c r="AJ23" s="97"/>
      <c r="AK23" s="97"/>
      <c r="AL23" s="97"/>
      <c r="AM23" s="97"/>
      <c r="AN23" s="97"/>
      <c r="AO23" s="97"/>
      <c r="AP23" s="97"/>
      <c r="AQ23" s="97"/>
      <c r="AR23" s="97"/>
      <c r="AS23" s="97"/>
      <c r="AT23" s="97"/>
      <c r="AU23" s="97"/>
      <c r="AV23" s="97"/>
      <c r="AW23" s="97"/>
      <c r="AX23" s="97"/>
      <c r="AY23" s="97"/>
    </row>
    <row r="24" spans="1:51" ht="23.25" x14ac:dyDescent="0.2">
      <c r="A24" s="201"/>
      <c r="B24" s="201"/>
      <c r="C24" s="201"/>
      <c r="D24" s="201"/>
      <c r="E24" s="201"/>
      <c r="F24" s="201"/>
      <c r="G24" s="201"/>
      <c r="H24" s="105"/>
      <c r="I24" s="106"/>
      <c r="J24" s="101"/>
      <c r="K24" s="101"/>
      <c r="L24" s="101"/>
      <c r="M24" s="102"/>
      <c r="N24" s="107"/>
      <c r="O24" s="107"/>
      <c r="P24" s="107"/>
      <c r="AB24" s="97"/>
      <c r="AC24" s="108"/>
      <c r="AD24" s="97"/>
      <c r="AE24" s="97"/>
      <c r="AF24" s="97"/>
      <c r="AG24" s="97"/>
      <c r="AH24" s="97"/>
      <c r="AI24" s="97"/>
      <c r="AJ24" s="97"/>
      <c r="AK24" s="97"/>
      <c r="AL24" s="97"/>
      <c r="AM24" s="97"/>
      <c r="AN24" s="97"/>
      <c r="AO24" s="97"/>
      <c r="AP24" s="97"/>
      <c r="AQ24" s="97"/>
      <c r="AR24" s="97"/>
      <c r="AS24" s="97"/>
      <c r="AT24" s="97"/>
      <c r="AU24" s="97"/>
      <c r="AV24" s="97"/>
      <c r="AW24" s="97"/>
      <c r="AX24" s="97"/>
      <c r="AY24" s="97"/>
    </row>
    <row r="25" spans="1:51" ht="24" thickBot="1" x14ac:dyDescent="0.4">
      <c r="A25" s="201"/>
      <c r="B25" s="201"/>
      <c r="C25" s="201"/>
      <c r="D25" s="201"/>
      <c r="E25" s="201"/>
      <c r="F25" s="201"/>
      <c r="G25" s="201"/>
      <c r="H25" s="97"/>
      <c r="I25" s="97"/>
      <c r="J25" s="97"/>
      <c r="K25" s="97"/>
      <c r="L25" s="97"/>
      <c r="M25" s="102"/>
      <c r="N25" s="103" t="s">
        <v>85</v>
      </c>
      <c r="O25" s="103" t="s">
        <v>86</v>
      </c>
      <c r="P25" s="103" t="s">
        <v>87</v>
      </c>
      <c r="Q25" s="6"/>
      <c r="R25" s="6"/>
      <c r="S25" s="6"/>
      <c r="T25" s="6"/>
      <c r="U25" s="6"/>
      <c r="V25" s="6"/>
      <c r="W25" s="6"/>
      <c r="X25" s="6"/>
      <c r="AB25" s="97"/>
      <c r="AC25" s="104" t="s">
        <v>103</v>
      </c>
      <c r="AD25" s="97"/>
      <c r="AE25" s="97"/>
      <c r="AF25" s="97"/>
      <c r="AG25" s="97"/>
      <c r="AH25" s="97"/>
      <c r="AI25" s="97"/>
      <c r="AJ25" s="97"/>
      <c r="AK25" s="97"/>
      <c r="AL25" s="97"/>
      <c r="AM25" s="97"/>
      <c r="AN25" s="97"/>
      <c r="AO25" s="97"/>
      <c r="AP25" s="97"/>
      <c r="AQ25" s="97"/>
      <c r="AR25" s="97"/>
      <c r="AS25" s="97"/>
      <c r="AT25" s="97"/>
      <c r="AU25" s="97"/>
      <c r="AV25" s="97"/>
      <c r="AW25" s="97"/>
      <c r="AX25" s="97"/>
      <c r="AY25" s="97"/>
    </row>
    <row r="26" spans="1:51" ht="24.75" thickTop="1" thickBot="1" x14ac:dyDescent="0.4">
      <c r="A26" s="775" t="s">
        <v>102</v>
      </c>
      <c r="B26" s="776"/>
      <c r="C26" s="776"/>
      <c r="D26" s="776"/>
      <c r="E26" s="776"/>
      <c r="F26" s="776"/>
      <c r="G26" s="777"/>
      <c r="H26" s="210" t="s">
        <v>37</v>
      </c>
      <c r="I26" s="638" t="s">
        <v>150</v>
      </c>
      <c r="J26" s="639"/>
      <c r="K26" s="639"/>
      <c r="L26" s="640"/>
      <c r="M26" s="385">
        <f>SUMIFS(M6:M15,G6:G15,"AA",H6:H15,"ss")</f>
        <v>0</v>
      </c>
      <c r="N26" s="94">
        <f t="shared" ref="N26:N31" si="39">FLOOR(R26,1)</f>
        <v>0</v>
      </c>
      <c r="O26" s="95">
        <f t="shared" ref="O26:O31" si="40">FLOOR(V26,1)</f>
        <v>0</v>
      </c>
      <c r="P26" s="96">
        <f t="shared" ref="P26:P31" si="41">U26-X26</f>
        <v>0</v>
      </c>
      <c r="Q26" s="6">
        <f t="shared" ref="Q26:Q31" si="42">T26+X26+Y26</f>
        <v>0</v>
      </c>
      <c r="R26" s="6">
        <f t="shared" ref="R26:R30" si="43">M26/365</f>
        <v>0</v>
      </c>
      <c r="S26" s="6">
        <f t="shared" ref="S26:S31" si="44">FLOOR(R26,1)</f>
        <v>0</v>
      </c>
      <c r="T26" s="6">
        <f t="shared" ref="T26:T31" si="45">S26*365</f>
        <v>0</v>
      </c>
      <c r="U26" s="6">
        <f t="shared" ref="U26:U30" si="46">M26-T26</f>
        <v>0</v>
      </c>
      <c r="V26" s="6">
        <f t="shared" ref="V26:V31" si="47">U26/30</f>
        <v>0</v>
      </c>
      <c r="W26" s="6">
        <f t="shared" ref="W26:W31" si="48">FLOOR(V26,1)</f>
        <v>0</v>
      </c>
      <c r="X26" s="6">
        <f t="shared" ref="X26:X31" si="49">W26*30</f>
        <v>0</v>
      </c>
      <c r="AB26" s="97"/>
      <c r="AC26" s="386">
        <f>ROUND(IF(IF(O26&gt;12,6,O26*0.5)+IF(P26&gt;15,0.5,0)+IF(N26&gt;0,6,0)&gt;12,6,IF(O26&gt;12,6,O26*0.5)+IF(P26&gt;15,0.5,0)+IF(N26&gt;0,6,0)),3)</f>
        <v>0</v>
      </c>
      <c r="AD26" s="97"/>
      <c r="AE26" s="97"/>
      <c r="AF26" s="97"/>
      <c r="AG26" s="97"/>
      <c r="AH26" s="97"/>
      <c r="AI26" s="97"/>
      <c r="AJ26" s="97"/>
      <c r="AK26" s="97"/>
      <c r="AL26" s="97"/>
      <c r="AM26" s="97"/>
      <c r="AN26" s="97"/>
      <c r="AO26" s="97"/>
      <c r="AP26" s="97"/>
      <c r="AQ26" s="97"/>
      <c r="AR26" s="97"/>
      <c r="AS26" s="97"/>
      <c r="AT26" s="97"/>
      <c r="AU26" s="97"/>
      <c r="AV26" s="97"/>
      <c r="AW26" s="97"/>
      <c r="AX26" s="97"/>
      <c r="AY26" s="97"/>
    </row>
    <row r="27" spans="1:51" ht="23.65" customHeight="1" thickTop="1" thickBot="1" x14ac:dyDescent="0.4">
      <c r="A27" s="795" t="s">
        <v>104</v>
      </c>
      <c r="B27" s="796"/>
      <c r="C27" s="796"/>
      <c r="D27" s="796"/>
      <c r="E27" s="796"/>
      <c r="F27" s="796"/>
      <c r="G27" s="797"/>
      <c r="H27" s="210" t="s">
        <v>37</v>
      </c>
      <c r="I27" s="638" t="s">
        <v>100</v>
      </c>
      <c r="J27" s="639"/>
      <c r="K27" s="639"/>
      <c r="L27" s="640"/>
      <c r="M27" s="385">
        <f>SUMIFS(M6:M15,G6:G15,"AA",H6:H15,"NON")</f>
        <v>0</v>
      </c>
      <c r="N27" s="85">
        <f t="shared" si="39"/>
        <v>0</v>
      </c>
      <c r="O27" s="86">
        <f t="shared" si="40"/>
        <v>0</v>
      </c>
      <c r="P27" s="87">
        <f t="shared" si="41"/>
        <v>0</v>
      </c>
      <c r="Q27" s="6">
        <f t="shared" si="42"/>
        <v>0</v>
      </c>
      <c r="R27" s="6">
        <f t="shared" si="43"/>
        <v>0</v>
      </c>
      <c r="S27" s="6">
        <f t="shared" si="44"/>
        <v>0</v>
      </c>
      <c r="T27" s="6">
        <f t="shared" si="45"/>
        <v>0</v>
      </c>
      <c r="U27" s="6">
        <f t="shared" si="46"/>
        <v>0</v>
      </c>
      <c r="V27" s="6">
        <f t="shared" si="47"/>
        <v>0</v>
      </c>
      <c r="W27" s="6">
        <f t="shared" si="48"/>
        <v>0</v>
      </c>
      <c r="X27" s="6">
        <f t="shared" si="49"/>
        <v>0</v>
      </c>
      <c r="AB27" s="97"/>
      <c r="AC27" s="386">
        <f>IF(IF(O27&gt;12,3,O27*0.25)+IF(P27&gt;15,0.25,0)+IF(N27&gt;0,3,0)&gt;12,6,IF(O27&gt;12,3,O27*0.25)+IF(P27&gt;15,0.25,0)+IF(N27&gt;0,3,0))</f>
        <v>0</v>
      </c>
      <c r="AD27" s="97"/>
      <c r="AE27" s="97"/>
      <c r="AF27" s="97"/>
      <c r="AG27" s="97"/>
      <c r="AH27" s="97"/>
      <c r="AI27" s="97"/>
      <c r="AJ27" s="97"/>
      <c r="AK27" s="97"/>
      <c r="AL27" s="97"/>
      <c r="AM27" s="97"/>
      <c r="AN27" s="97"/>
      <c r="AO27" s="97"/>
      <c r="AP27" s="97"/>
      <c r="AQ27" s="97"/>
      <c r="AR27" s="97"/>
      <c r="AS27" s="97"/>
      <c r="AT27" s="97"/>
      <c r="AU27" s="97"/>
      <c r="AV27" s="97"/>
      <c r="AW27" s="97"/>
      <c r="AX27" s="97"/>
      <c r="AY27" s="97"/>
    </row>
    <row r="28" spans="1:51" ht="23.65" customHeight="1" thickTop="1" thickBot="1" x14ac:dyDescent="0.4">
      <c r="A28" s="798"/>
      <c r="B28" s="799"/>
      <c r="C28" s="799"/>
      <c r="D28" s="799"/>
      <c r="E28" s="799"/>
      <c r="F28" s="799"/>
      <c r="G28" s="800"/>
      <c r="H28" s="211" t="s">
        <v>101</v>
      </c>
      <c r="I28" s="638" t="s">
        <v>150</v>
      </c>
      <c r="J28" s="639"/>
      <c r="K28" s="639"/>
      <c r="L28" s="640"/>
      <c r="M28" s="385">
        <f xml:space="preserve">   SUMIFS(M6:M15,G6:G15,"ALTRO",H6:H15,"SS")   +     SUMIFS(M6:M15,G6:G15,"CS",H6:H15,"SS")+SUMIFS(M6:M15,G6:G15,"AT",H6:H15,"SS")</f>
        <v>0</v>
      </c>
      <c r="N28" s="85">
        <f t="shared" si="39"/>
        <v>0</v>
      </c>
      <c r="O28" s="86">
        <f t="shared" si="40"/>
        <v>0</v>
      </c>
      <c r="P28" s="87">
        <f t="shared" si="41"/>
        <v>0</v>
      </c>
      <c r="Q28" s="6">
        <f t="shared" si="42"/>
        <v>0</v>
      </c>
      <c r="R28" s="6">
        <f t="shared" si="43"/>
        <v>0</v>
      </c>
      <c r="S28" s="6">
        <f t="shared" si="44"/>
        <v>0</v>
      </c>
      <c r="T28" s="6">
        <f t="shared" si="45"/>
        <v>0</v>
      </c>
      <c r="U28" s="6">
        <f t="shared" si="46"/>
        <v>0</v>
      </c>
      <c r="V28" s="6">
        <f t="shared" si="47"/>
        <v>0</v>
      </c>
      <c r="W28" s="6">
        <f t="shared" si="48"/>
        <v>0</v>
      </c>
      <c r="X28" s="6">
        <f t="shared" si="49"/>
        <v>0</v>
      </c>
      <c r="AB28" s="97"/>
      <c r="AC28" s="386">
        <f>ROUND(IF(IF(O28&gt;12,1.2,O28*0.1)+IF(P28&gt;15,0.1,0)+IF(N28&gt;0,1.2,0)&gt;12,1.2,IF(O28&gt;12,1.2,O28*0.1)+IF(P28&gt;15,0.1,0)+IF(N28&gt;0,1.2,0)),3)</f>
        <v>0</v>
      </c>
      <c r="AD28" s="97"/>
      <c r="AE28" s="97"/>
      <c r="AF28" s="97"/>
      <c r="AG28" s="97"/>
      <c r="AH28" s="97"/>
      <c r="AI28" s="97"/>
      <c r="AJ28" s="97"/>
      <c r="AK28" s="97"/>
      <c r="AL28" s="97"/>
      <c r="AM28" s="97"/>
      <c r="AN28" s="97"/>
      <c r="AO28" s="97"/>
      <c r="AP28" s="97"/>
      <c r="AQ28" s="97"/>
      <c r="AR28" s="97"/>
      <c r="AS28" s="97"/>
      <c r="AT28" s="97"/>
      <c r="AU28" s="97"/>
      <c r="AV28" s="97"/>
      <c r="AW28" s="97"/>
      <c r="AX28" s="97"/>
      <c r="AY28" s="97"/>
    </row>
    <row r="29" spans="1:51" ht="23.65" customHeight="1" thickTop="1" thickBot="1" x14ac:dyDescent="0.4">
      <c r="A29" s="798"/>
      <c r="B29" s="799"/>
      <c r="C29" s="799"/>
      <c r="D29" s="799"/>
      <c r="E29" s="799"/>
      <c r="F29" s="799"/>
      <c r="G29" s="800"/>
      <c r="H29" s="211" t="s">
        <v>101</v>
      </c>
      <c r="I29" s="638" t="s">
        <v>100</v>
      </c>
      <c r="J29" s="639"/>
      <c r="K29" s="639"/>
      <c r="L29" s="640"/>
      <c r="M29" s="385">
        <f>SUMIFS(M6:M15,G6:G15,"ALTRO",H6:H15,"NON")     +SUMIFS(M6:M15,G6:G15,"cs",H6:H15,"NON")      +SUMIFS(M6:M15,G6:G15,"AT",H6:H15,"NON")</f>
        <v>0</v>
      </c>
      <c r="N29" s="85">
        <f t="shared" si="39"/>
        <v>0</v>
      </c>
      <c r="O29" s="86">
        <f t="shared" si="40"/>
        <v>0</v>
      </c>
      <c r="P29" s="87">
        <f t="shared" si="41"/>
        <v>0</v>
      </c>
      <c r="Q29" s="6">
        <f t="shared" si="42"/>
        <v>0</v>
      </c>
      <c r="R29" s="6">
        <f t="shared" si="43"/>
        <v>0</v>
      </c>
      <c r="S29" s="6">
        <f t="shared" si="44"/>
        <v>0</v>
      </c>
      <c r="T29" s="6">
        <f t="shared" si="45"/>
        <v>0</v>
      </c>
      <c r="U29" s="6">
        <f t="shared" si="46"/>
        <v>0</v>
      </c>
      <c r="V29" s="6">
        <f t="shared" si="47"/>
        <v>0</v>
      </c>
      <c r="W29" s="6">
        <f t="shared" si="48"/>
        <v>0</v>
      </c>
      <c r="X29" s="6">
        <f t="shared" si="49"/>
        <v>0</v>
      </c>
      <c r="AB29" s="97"/>
      <c r="AC29" s="386">
        <f>ROUND(IF(IF(O29&gt;12,0.6,O29*0.05)+IF(P29&gt;15,0.05,0)+IF(N29&gt;0,0.6,0)&gt;12,0.6,IF(O29&gt;12,0.6,O29*0.05)+IF(P29&gt;15,0.05,0)+IF(N29&gt;0,0.6,0)),3)</f>
        <v>0</v>
      </c>
      <c r="AD29" s="97"/>
      <c r="AE29" s="97"/>
      <c r="AF29" s="97"/>
      <c r="AG29" s="97"/>
      <c r="AH29" s="97"/>
      <c r="AI29" s="97"/>
      <c r="AJ29" s="97"/>
      <c r="AK29" s="97"/>
      <c r="AL29" s="97"/>
      <c r="AM29" s="97"/>
      <c r="AN29" s="97"/>
      <c r="AO29" s="97"/>
      <c r="AP29" s="97"/>
      <c r="AQ29" s="97"/>
      <c r="AR29" s="97"/>
      <c r="AS29" s="97"/>
      <c r="AT29" s="97"/>
      <c r="AU29" s="97"/>
      <c r="AV29" s="97"/>
      <c r="AW29" s="97"/>
      <c r="AX29" s="97"/>
      <c r="AY29" s="97"/>
    </row>
    <row r="30" spans="1:51" ht="23.65" customHeight="1" thickTop="1" thickBot="1" x14ac:dyDescent="0.4">
      <c r="A30" s="778" t="s">
        <v>109</v>
      </c>
      <c r="B30" s="779"/>
      <c r="C30" s="779"/>
      <c r="D30" s="779"/>
      <c r="E30" s="779"/>
      <c r="F30" s="666" t="str">
        <f>IF(+Anno_1=0,"",+Anno_1)</f>
        <v/>
      </c>
      <c r="G30" s="667"/>
      <c r="H30" s="211" t="s">
        <v>101</v>
      </c>
      <c r="I30" s="638" t="s">
        <v>154</v>
      </c>
      <c r="J30" s="639"/>
      <c r="K30" s="639"/>
      <c r="L30" s="640"/>
      <c r="M30" s="389">
        <f>SUMIFS(M6:M15,G6:G15,"ALTRO",H6:H15,"ENTE")</f>
        <v>0</v>
      </c>
      <c r="N30" s="82">
        <f t="shared" si="39"/>
        <v>0</v>
      </c>
      <c r="O30" s="83">
        <f t="shared" si="40"/>
        <v>0</v>
      </c>
      <c r="P30" s="84">
        <f t="shared" si="41"/>
        <v>0</v>
      </c>
      <c r="Q30" s="6">
        <f t="shared" si="42"/>
        <v>0</v>
      </c>
      <c r="R30" s="6">
        <f t="shared" si="43"/>
        <v>0</v>
      </c>
      <c r="S30" s="6">
        <f t="shared" si="44"/>
        <v>0</v>
      </c>
      <c r="T30" s="6">
        <f t="shared" si="45"/>
        <v>0</v>
      </c>
      <c r="U30" s="6">
        <f t="shared" si="46"/>
        <v>0</v>
      </c>
      <c r="V30" s="6">
        <f t="shared" si="47"/>
        <v>0</v>
      </c>
      <c r="W30" s="6">
        <f t="shared" si="48"/>
        <v>0</v>
      </c>
      <c r="X30" s="6">
        <f t="shared" si="49"/>
        <v>0</v>
      </c>
      <c r="AB30" s="97"/>
      <c r="AC30" s="386">
        <f>ROUND(IF(IF(O30&gt;12,0.6,O30*0.05)+IF(P30&gt;15,0.05,0)+IF(N30&gt;0,0.6,0)&gt;12,0.6,IF(O30&gt;12,0.6,O30*0.05)+IF(P30&gt;15,0.05,0)+IF(N30&gt;0,0.6,0)),3)</f>
        <v>0</v>
      </c>
      <c r="AD30" s="97"/>
      <c r="AE30" s="97"/>
      <c r="AF30" s="97"/>
      <c r="AG30" s="97"/>
      <c r="AH30" s="97"/>
      <c r="AI30" s="97"/>
      <c r="AJ30" s="97"/>
      <c r="AK30" s="97"/>
      <c r="AL30" s="97"/>
      <c r="AM30" s="97"/>
      <c r="AN30" s="97"/>
      <c r="AO30" s="97"/>
      <c r="AP30" s="97"/>
      <c r="AQ30" s="97"/>
      <c r="AR30" s="97"/>
      <c r="AS30" s="97"/>
      <c r="AT30" s="97"/>
      <c r="AU30" s="97"/>
      <c r="AV30" s="97"/>
      <c r="AW30" s="97"/>
      <c r="AX30" s="97"/>
      <c r="AY30" s="97"/>
    </row>
    <row r="31" spans="1:51" ht="23.65" customHeight="1" thickTop="1" thickBot="1" x14ac:dyDescent="0.4">
      <c r="A31" s="780"/>
      <c r="B31" s="781"/>
      <c r="C31" s="781"/>
      <c r="D31" s="781"/>
      <c r="E31" s="781"/>
      <c r="F31" s="668"/>
      <c r="G31" s="669"/>
      <c r="H31" s="656" t="s">
        <v>110</v>
      </c>
      <c r="I31" s="657"/>
      <c r="J31" s="657"/>
      <c r="K31" s="657"/>
      <c r="L31" s="658"/>
      <c r="M31" s="390">
        <f>SUM(M26:M30)</f>
        <v>0</v>
      </c>
      <c r="N31" s="148">
        <f t="shared" si="39"/>
        <v>0</v>
      </c>
      <c r="O31" s="146">
        <f t="shared" si="40"/>
        <v>0</v>
      </c>
      <c r="P31" s="147">
        <f t="shared" si="41"/>
        <v>0</v>
      </c>
      <c r="Q31" s="6">
        <f t="shared" si="42"/>
        <v>0</v>
      </c>
      <c r="R31" s="6">
        <f>M31/365</f>
        <v>0</v>
      </c>
      <c r="S31" s="6">
        <f t="shared" si="44"/>
        <v>0</v>
      </c>
      <c r="T31" s="6">
        <f t="shared" si="45"/>
        <v>0</v>
      </c>
      <c r="U31" s="6">
        <f>M31-T31</f>
        <v>0</v>
      </c>
      <c r="V31" s="6">
        <f t="shared" si="47"/>
        <v>0</v>
      </c>
      <c r="W31" s="6">
        <f t="shared" si="48"/>
        <v>0</v>
      </c>
      <c r="X31" s="6">
        <f t="shared" si="49"/>
        <v>0</v>
      </c>
      <c r="AB31" s="97"/>
      <c r="AC31" s="388">
        <f>IF(SUM(AC26:AC30)&gt;6,6,SUM(AC26:AC30))</f>
        <v>0</v>
      </c>
      <c r="AD31" s="97"/>
      <c r="AE31" s="97"/>
      <c r="AF31" s="97"/>
      <c r="AG31" s="97"/>
      <c r="AH31" s="97"/>
      <c r="AI31" s="97"/>
      <c r="AJ31" s="97"/>
      <c r="AK31" s="97"/>
      <c r="AL31" s="97"/>
      <c r="AM31" s="97"/>
      <c r="AN31" s="97"/>
      <c r="AO31" s="97"/>
      <c r="AP31" s="97"/>
      <c r="AQ31" s="97"/>
      <c r="AR31" s="97"/>
      <c r="AS31" s="97"/>
      <c r="AT31" s="97"/>
      <c r="AU31" s="97"/>
      <c r="AV31" s="97"/>
      <c r="AW31" s="97"/>
      <c r="AX31" s="97"/>
      <c r="AY31" s="97"/>
    </row>
    <row r="32" spans="1:51" ht="23.25" x14ac:dyDescent="0.2">
      <c r="A32" s="201"/>
      <c r="B32" s="201"/>
      <c r="C32" s="201"/>
      <c r="D32" s="201"/>
      <c r="E32" s="201"/>
      <c r="F32" s="201"/>
      <c r="G32" s="201"/>
      <c r="H32" s="105"/>
      <c r="I32" s="106"/>
      <c r="J32" s="101"/>
      <c r="K32" s="101"/>
      <c r="L32" s="101"/>
      <c r="M32" s="102"/>
      <c r="N32" s="107"/>
      <c r="O32" s="107"/>
      <c r="P32" s="107"/>
      <c r="Q32" s="97"/>
      <c r="R32" s="97"/>
      <c r="S32" s="97"/>
      <c r="T32" s="97"/>
      <c r="U32" s="97"/>
      <c r="V32" s="97"/>
      <c r="W32" s="97"/>
      <c r="X32" s="97"/>
      <c r="Y32" s="97"/>
      <c r="Z32" s="97"/>
      <c r="AA32" s="97"/>
      <c r="AB32" s="97"/>
      <c r="AC32" s="109"/>
      <c r="AD32" s="97"/>
      <c r="AE32" s="97"/>
      <c r="AF32" s="97"/>
      <c r="AG32" s="97"/>
      <c r="AH32" s="97"/>
      <c r="AI32" s="97"/>
      <c r="AJ32" s="97"/>
      <c r="AK32" s="97"/>
      <c r="AL32" s="97"/>
      <c r="AM32" s="97"/>
      <c r="AN32" s="97"/>
      <c r="AO32" s="97"/>
      <c r="AP32" s="97"/>
      <c r="AQ32" s="97"/>
      <c r="AR32" s="97"/>
      <c r="AS32" s="97"/>
      <c r="AT32" s="97"/>
      <c r="AU32" s="97"/>
      <c r="AV32" s="97"/>
      <c r="AW32" s="97"/>
      <c r="AX32" s="97"/>
      <c r="AY32" s="97"/>
    </row>
    <row r="33" spans="1:51" ht="24" thickBot="1" x14ac:dyDescent="0.4">
      <c r="A33" s="201"/>
      <c r="B33" s="201"/>
      <c r="C33" s="201"/>
      <c r="D33" s="201"/>
      <c r="E33" s="201"/>
      <c r="F33" s="201"/>
      <c r="G33" s="201"/>
      <c r="H33" s="97"/>
      <c r="I33" s="97"/>
      <c r="J33" s="97"/>
      <c r="K33" s="97"/>
      <c r="L33" s="97"/>
      <c r="M33" s="102"/>
      <c r="N33" s="103" t="s">
        <v>85</v>
      </c>
      <c r="O33" s="103" t="s">
        <v>86</v>
      </c>
      <c r="P33" s="103" t="s">
        <v>87</v>
      </c>
      <c r="Q33" s="110"/>
      <c r="R33" s="110"/>
      <c r="S33" s="110"/>
      <c r="T33" s="110"/>
      <c r="U33" s="110"/>
      <c r="V33" s="110"/>
      <c r="W33" s="110"/>
      <c r="X33" s="110"/>
      <c r="Y33" s="97"/>
      <c r="Z33" s="97"/>
      <c r="AA33" s="97"/>
      <c r="AB33" s="97"/>
      <c r="AC33" s="104" t="s">
        <v>103</v>
      </c>
      <c r="AD33" s="97"/>
      <c r="AE33" s="97"/>
      <c r="AF33" s="97"/>
      <c r="AG33" s="97"/>
      <c r="AH33" s="97"/>
      <c r="AI33" s="97"/>
      <c r="AJ33" s="97"/>
      <c r="AK33" s="97"/>
      <c r="AL33" s="97"/>
      <c r="AM33" s="97"/>
      <c r="AN33" s="97"/>
      <c r="AO33" s="97"/>
      <c r="AP33" s="97"/>
      <c r="AQ33" s="97"/>
      <c r="AR33" s="97"/>
      <c r="AS33" s="97"/>
      <c r="AT33" s="97"/>
      <c r="AU33" s="97"/>
      <c r="AV33" s="97"/>
      <c r="AW33" s="97"/>
      <c r="AX33" s="97"/>
      <c r="AY33" s="97"/>
    </row>
    <row r="34" spans="1:51" ht="24.75" thickTop="1" thickBot="1" x14ac:dyDescent="0.4">
      <c r="A34" s="786" t="s">
        <v>102</v>
      </c>
      <c r="B34" s="787"/>
      <c r="C34" s="787"/>
      <c r="D34" s="787"/>
      <c r="E34" s="787"/>
      <c r="F34" s="787"/>
      <c r="G34" s="788"/>
      <c r="H34" s="210" t="s">
        <v>61</v>
      </c>
      <c r="I34" s="638" t="s">
        <v>150</v>
      </c>
      <c r="J34" s="639"/>
      <c r="K34" s="639"/>
      <c r="L34" s="640"/>
      <c r="M34" s="385">
        <f>SUMIFS(M6:M15,G6:G15,"AT",H6:H15,"ss")</f>
        <v>0</v>
      </c>
      <c r="N34" s="94">
        <f t="shared" ref="N34:N39" si="50">FLOOR(R34,1)</f>
        <v>0</v>
      </c>
      <c r="O34" s="95">
        <f t="shared" ref="O34:O39" si="51">FLOOR(V34,1)</f>
        <v>0</v>
      </c>
      <c r="P34" s="96">
        <f t="shared" ref="P34:P39" si="52">U34-X34</f>
        <v>0</v>
      </c>
      <c r="Q34" s="6">
        <f t="shared" ref="Q34:Q39" si="53">T34+X34+Y34</f>
        <v>0</v>
      </c>
      <c r="R34" s="6">
        <f t="shared" ref="R34:R38" si="54">M34/365</f>
        <v>0</v>
      </c>
      <c r="S34" s="6">
        <f t="shared" ref="S34:S39" si="55">FLOOR(R34,1)</f>
        <v>0</v>
      </c>
      <c r="T34" s="6">
        <f t="shared" ref="T34:T39" si="56">S34*365</f>
        <v>0</v>
      </c>
      <c r="U34" s="6">
        <f t="shared" ref="U34:U38" si="57">M34-T34</f>
        <v>0</v>
      </c>
      <c r="V34" s="6">
        <f t="shared" ref="V34:V39" si="58">U34/30</f>
        <v>0</v>
      </c>
      <c r="W34" s="6">
        <f t="shared" ref="W34:W39" si="59">FLOOR(V34,1)</f>
        <v>0</v>
      </c>
      <c r="X34" s="6">
        <f t="shared" ref="X34:X39" si="60">W34*30</f>
        <v>0</v>
      </c>
      <c r="AB34" s="97"/>
      <c r="AC34" s="386">
        <f>ROUND(IF(IF(O34&gt;12,6,O34*0.5)+IF(P34&gt;15,0.5,0)+IF(N34&gt;0,6,0)&gt;12,6,IF(O34&gt;12,6,O34*0.5)+IF(P34&gt;15,0.5,0)+IF(N34&gt;0,6,0)),3)</f>
        <v>0</v>
      </c>
      <c r="AD34" s="97"/>
      <c r="AE34" s="97"/>
      <c r="AF34" s="97"/>
      <c r="AG34" s="97"/>
      <c r="AH34" s="97"/>
      <c r="AI34" s="97"/>
      <c r="AJ34" s="97"/>
      <c r="AK34" s="97"/>
      <c r="AL34" s="97"/>
      <c r="AM34" s="97"/>
      <c r="AN34" s="97"/>
      <c r="AO34" s="97"/>
      <c r="AP34" s="97"/>
      <c r="AQ34" s="97"/>
      <c r="AR34" s="97"/>
      <c r="AS34" s="97"/>
      <c r="AT34" s="97"/>
      <c r="AU34" s="97"/>
      <c r="AV34" s="97"/>
      <c r="AW34" s="97"/>
      <c r="AX34" s="97"/>
      <c r="AY34" s="97"/>
    </row>
    <row r="35" spans="1:51" ht="23.65" customHeight="1" thickTop="1" thickBot="1" x14ac:dyDescent="0.4">
      <c r="A35" s="789" t="s">
        <v>106</v>
      </c>
      <c r="B35" s="790"/>
      <c r="C35" s="790"/>
      <c r="D35" s="790"/>
      <c r="E35" s="790"/>
      <c r="F35" s="790"/>
      <c r="G35" s="791"/>
      <c r="H35" s="210" t="s">
        <v>61</v>
      </c>
      <c r="I35" s="638" t="s">
        <v>100</v>
      </c>
      <c r="J35" s="639"/>
      <c r="K35" s="639"/>
      <c r="L35" s="640"/>
      <c r="M35" s="385">
        <f>SUMIFS(M6:M15,G6:G15,"AT",H6:H15,"NON")</f>
        <v>0</v>
      </c>
      <c r="N35" s="85">
        <f t="shared" si="50"/>
        <v>0</v>
      </c>
      <c r="O35" s="86">
        <f t="shared" si="51"/>
        <v>0</v>
      </c>
      <c r="P35" s="87">
        <f t="shared" si="52"/>
        <v>0</v>
      </c>
      <c r="Q35" s="6">
        <f t="shared" si="53"/>
        <v>0</v>
      </c>
      <c r="R35" s="6">
        <f t="shared" si="54"/>
        <v>0</v>
      </c>
      <c r="S35" s="6">
        <f t="shared" si="55"/>
        <v>0</v>
      </c>
      <c r="T35" s="6">
        <f t="shared" si="56"/>
        <v>0</v>
      </c>
      <c r="U35" s="6">
        <f t="shared" si="57"/>
        <v>0</v>
      </c>
      <c r="V35" s="6">
        <f t="shared" si="58"/>
        <v>0</v>
      </c>
      <c r="W35" s="6">
        <f t="shared" si="59"/>
        <v>0</v>
      </c>
      <c r="X35" s="6">
        <f t="shared" si="60"/>
        <v>0</v>
      </c>
      <c r="AB35" s="97"/>
      <c r="AC35" s="386">
        <f>ROUND(IF(IF(O35&gt;12,3,O35*0.25)+IF(P35&gt;15,0.25,0)+IF(N35&gt;0,3,0)&gt;12,6,IF(O35&gt;12,3,O35*0.25)+IF(P35&gt;15,0.25,0)+IF(N35&gt;0,3,0)),3)</f>
        <v>0</v>
      </c>
      <c r="AD35" s="97"/>
      <c r="AE35" s="97"/>
      <c r="AF35" s="97"/>
      <c r="AG35" s="97"/>
      <c r="AH35" s="97"/>
      <c r="AI35" s="97"/>
      <c r="AJ35" s="97"/>
      <c r="AK35" s="97"/>
      <c r="AL35" s="97"/>
      <c r="AM35" s="97"/>
      <c r="AN35" s="97"/>
      <c r="AO35" s="97"/>
      <c r="AP35" s="97"/>
      <c r="AQ35" s="97"/>
      <c r="AR35" s="97"/>
      <c r="AS35" s="97"/>
      <c r="AT35" s="97"/>
      <c r="AU35" s="97"/>
      <c r="AV35" s="97"/>
      <c r="AW35" s="97"/>
      <c r="AX35" s="97"/>
      <c r="AY35" s="97"/>
    </row>
    <row r="36" spans="1:51" ht="23.65" customHeight="1" thickTop="1" thickBot="1" x14ac:dyDescent="0.4">
      <c r="A36" s="792"/>
      <c r="B36" s="793"/>
      <c r="C36" s="793"/>
      <c r="D36" s="793"/>
      <c r="E36" s="793"/>
      <c r="F36" s="793"/>
      <c r="G36" s="794"/>
      <c r="H36" s="211" t="s">
        <v>101</v>
      </c>
      <c r="I36" s="638" t="s">
        <v>150</v>
      </c>
      <c r="J36" s="639"/>
      <c r="K36" s="639"/>
      <c r="L36" s="640"/>
      <c r="M36" s="385">
        <f>SUMIFS(M6:M15,G6:G15,"ALTRO",H6:H15,"SS")+SUMIFS(M6:M15,G6:G15,"CS",H6:H15,"SS")+SUMIFS(M6:M15,G6:G15,"AA",H6:H15,"SS")</f>
        <v>0</v>
      </c>
      <c r="N36" s="85">
        <f t="shared" si="50"/>
        <v>0</v>
      </c>
      <c r="O36" s="86">
        <f t="shared" si="51"/>
        <v>0</v>
      </c>
      <c r="P36" s="87">
        <f t="shared" si="52"/>
        <v>0</v>
      </c>
      <c r="Q36" s="6">
        <f t="shared" si="53"/>
        <v>0</v>
      </c>
      <c r="R36" s="6">
        <f t="shared" si="54"/>
        <v>0</v>
      </c>
      <c r="S36" s="6">
        <f t="shared" si="55"/>
        <v>0</v>
      </c>
      <c r="T36" s="6">
        <f t="shared" si="56"/>
        <v>0</v>
      </c>
      <c r="U36" s="6">
        <f t="shared" si="57"/>
        <v>0</v>
      </c>
      <c r="V36" s="6">
        <f t="shared" si="58"/>
        <v>0</v>
      </c>
      <c r="W36" s="6">
        <f t="shared" si="59"/>
        <v>0</v>
      </c>
      <c r="X36" s="6">
        <f t="shared" si="60"/>
        <v>0</v>
      </c>
      <c r="AB36" s="97"/>
      <c r="AC36" s="386">
        <f>ROUND(IF(IF(O36&gt;12,1.2,O36*0.1)+IF(P36&gt;15,0.1,0)+IF(N36&gt;0,1.2,0)&gt;12,1.2,IF(O36&gt;12,1.2,O36*0.1)+IF(P36&gt;15,0.1,0)+IF(N36&gt;0,1.2,0)),3)</f>
        <v>0</v>
      </c>
      <c r="AD36" s="97"/>
      <c r="AE36" s="97"/>
      <c r="AF36" s="97"/>
      <c r="AG36" s="97"/>
      <c r="AH36" s="97"/>
      <c r="AI36" s="97"/>
      <c r="AJ36" s="97"/>
      <c r="AK36" s="97"/>
      <c r="AL36" s="97"/>
      <c r="AM36" s="97"/>
      <c r="AN36" s="97"/>
      <c r="AO36" s="97"/>
      <c r="AP36" s="97"/>
      <c r="AQ36" s="97"/>
      <c r="AR36" s="97"/>
      <c r="AS36" s="97"/>
      <c r="AT36" s="97"/>
      <c r="AU36" s="97"/>
      <c r="AV36" s="97"/>
      <c r="AW36" s="97"/>
      <c r="AX36" s="97"/>
      <c r="AY36" s="97"/>
    </row>
    <row r="37" spans="1:51" ht="23.65" customHeight="1" thickTop="1" thickBot="1" x14ac:dyDescent="0.4">
      <c r="A37" s="792"/>
      <c r="B37" s="793"/>
      <c r="C37" s="793"/>
      <c r="D37" s="793"/>
      <c r="E37" s="793"/>
      <c r="F37" s="793"/>
      <c r="G37" s="794"/>
      <c r="H37" s="211" t="s">
        <v>101</v>
      </c>
      <c r="I37" s="638" t="s">
        <v>100</v>
      </c>
      <c r="J37" s="639"/>
      <c r="K37" s="639"/>
      <c r="L37" s="640"/>
      <c r="M37" s="385">
        <f>SUMIFS(M6:M15,G6:G15,"ALTRO",H6:H15,"NON")+          SUMIFS(M6:M15,G6:G15,"cs",H6:H15,"NON")                 +SUMIFS(M6:M15,G6:G15,"Aa",H6:H15,"NON")</f>
        <v>0</v>
      </c>
      <c r="N37" s="85">
        <f t="shared" si="50"/>
        <v>0</v>
      </c>
      <c r="O37" s="86">
        <f t="shared" si="51"/>
        <v>0</v>
      </c>
      <c r="P37" s="87">
        <f t="shared" si="52"/>
        <v>0</v>
      </c>
      <c r="Q37" s="6">
        <f t="shared" si="53"/>
        <v>0</v>
      </c>
      <c r="R37" s="6">
        <f t="shared" si="54"/>
        <v>0</v>
      </c>
      <c r="S37" s="6">
        <f t="shared" si="55"/>
        <v>0</v>
      </c>
      <c r="T37" s="6">
        <f t="shared" si="56"/>
        <v>0</v>
      </c>
      <c r="U37" s="6">
        <f t="shared" si="57"/>
        <v>0</v>
      </c>
      <c r="V37" s="6">
        <f t="shared" si="58"/>
        <v>0</v>
      </c>
      <c r="W37" s="6">
        <f t="shared" si="59"/>
        <v>0</v>
      </c>
      <c r="X37" s="6">
        <f t="shared" si="60"/>
        <v>0</v>
      </c>
      <c r="AB37" s="97"/>
      <c r="AC37" s="386">
        <f>ROUND(IF(IF(O37&gt;12,0.6,O37*0.05)+IF(P37&gt;15,0.05,0)+IF(N37&gt;0,0.6,0)&gt;12,0.6,IF(O37&gt;12,0.6,O37*0.05)+IF(P37&gt;15,0.05,0)+IF(N37&gt;0,0.6,0)),3)</f>
        <v>0</v>
      </c>
      <c r="AD37" s="97"/>
      <c r="AE37" s="97"/>
      <c r="AF37" s="97"/>
      <c r="AG37" s="97"/>
      <c r="AH37" s="97"/>
      <c r="AI37" s="97"/>
      <c r="AJ37" s="97"/>
      <c r="AK37" s="97"/>
      <c r="AL37" s="97"/>
      <c r="AM37" s="97"/>
      <c r="AN37" s="97"/>
      <c r="AO37" s="97"/>
      <c r="AP37" s="97"/>
      <c r="AQ37" s="97"/>
      <c r="AR37" s="97"/>
      <c r="AS37" s="97"/>
      <c r="AT37" s="97"/>
      <c r="AU37" s="97"/>
      <c r="AV37" s="97"/>
      <c r="AW37" s="97"/>
      <c r="AX37" s="97"/>
      <c r="AY37" s="97"/>
    </row>
    <row r="38" spans="1:51" ht="23.65" customHeight="1" thickTop="1" thickBot="1" x14ac:dyDescent="0.4">
      <c r="A38" s="782" t="s">
        <v>109</v>
      </c>
      <c r="B38" s="783"/>
      <c r="C38" s="783"/>
      <c r="D38" s="783"/>
      <c r="E38" s="783"/>
      <c r="F38" s="634" t="str">
        <f>IF(+Anno_1=0,"",+Anno_1)</f>
        <v/>
      </c>
      <c r="G38" s="635"/>
      <c r="H38" s="211" t="s">
        <v>101</v>
      </c>
      <c r="I38" s="638" t="s">
        <v>154</v>
      </c>
      <c r="J38" s="639"/>
      <c r="K38" s="639"/>
      <c r="L38" s="640"/>
      <c r="M38" s="385">
        <f>SUMIFS(M6:M15,G6:G15,"ALTRO",H6:H15,"ENTE")</f>
        <v>0</v>
      </c>
      <c r="N38" s="91">
        <f t="shared" si="50"/>
        <v>0</v>
      </c>
      <c r="O38" s="92">
        <f t="shared" si="51"/>
        <v>0</v>
      </c>
      <c r="P38" s="93">
        <f t="shared" si="52"/>
        <v>0</v>
      </c>
      <c r="Q38" s="6">
        <f t="shared" si="53"/>
        <v>0</v>
      </c>
      <c r="R38" s="6">
        <f t="shared" si="54"/>
        <v>0</v>
      </c>
      <c r="S38" s="6">
        <f t="shared" si="55"/>
        <v>0</v>
      </c>
      <c r="T38" s="6">
        <f t="shared" si="56"/>
        <v>0</v>
      </c>
      <c r="U38" s="6">
        <f t="shared" si="57"/>
        <v>0</v>
      </c>
      <c r="V38" s="6">
        <f t="shared" si="58"/>
        <v>0</v>
      </c>
      <c r="W38" s="6">
        <f t="shared" si="59"/>
        <v>0</v>
      </c>
      <c r="X38" s="6">
        <f t="shared" si="60"/>
        <v>0</v>
      </c>
      <c r="AB38" s="97"/>
      <c r="AC38" s="386">
        <f>ROUND(IF(IF(O38&gt;12,0.6,O38*0.05)+IF(P38&gt;15,0.05,0)+IF(N38&gt;0,0.6,0)&gt;12,0.6,IF(O38&gt;12,0.6,O38*0.05)+IF(P38&gt;15,0.05,0)+IF(N38&gt;0,0.6,0)),3)</f>
        <v>0</v>
      </c>
      <c r="AD38" s="97"/>
      <c r="AE38" s="97"/>
      <c r="AF38" s="97"/>
      <c r="AG38" s="97"/>
      <c r="AH38" s="97"/>
      <c r="AI38" s="97"/>
      <c r="AJ38" s="97"/>
      <c r="AK38" s="97"/>
      <c r="AL38" s="97"/>
      <c r="AM38" s="97"/>
      <c r="AN38" s="97"/>
      <c r="AO38" s="97"/>
      <c r="AP38" s="97"/>
      <c r="AQ38" s="97"/>
      <c r="AR38" s="97"/>
      <c r="AS38" s="97"/>
      <c r="AT38" s="97"/>
      <c r="AU38" s="97"/>
      <c r="AV38" s="97"/>
      <c r="AW38" s="97"/>
      <c r="AX38" s="97"/>
      <c r="AY38" s="97"/>
    </row>
    <row r="39" spans="1:51" ht="23.65" customHeight="1" thickTop="1" thickBot="1" x14ac:dyDescent="0.4">
      <c r="A39" s="784"/>
      <c r="B39" s="785"/>
      <c r="C39" s="785"/>
      <c r="D39" s="785"/>
      <c r="E39" s="785"/>
      <c r="F39" s="636"/>
      <c r="G39" s="637"/>
      <c r="H39" s="656" t="s">
        <v>110</v>
      </c>
      <c r="I39" s="657"/>
      <c r="J39" s="657"/>
      <c r="K39" s="657"/>
      <c r="L39" s="658"/>
      <c r="M39" s="390">
        <f>SUM(M34:M38)</f>
        <v>0</v>
      </c>
      <c r="N39" s="148">
        <f t="shared" si="50"/>
        <v>0</v>
      </c>
      <c r="O39" s="146">
        <f t="shared" si="51"/>
        <v>0</v>
      </c>
      <c r="P39" s="147">
        <f t="shared" si="52"/>
        <v>0</v>
      </c>
      <c r="Q39" s="6">
        <f t="shared" si="53"/>
        <v>0</v>
      </c>
      <c r="R39" s="6">
        <f>M39/365</f>
        <v>0</v>
      </c>
      <c r="S39" s="6">
        <f t="shared" si="55"/>
        <v>0</v>
      </c>
      <c r="T39" s="6">
        <f t="shared" si="56"/>
        <v>0</v>
      </c>
      <c r="U39" s="6">
        <f>M39-T39</f>
        <v>0</v>
      </c>
      <c r="V39" s="6">
        <f t="shared" si="58"/>
        <v>0</v>
      </c>
      <c r="W39" s="6">
        <f t="shared" si="59"/>
        <v>0</v>
      </c>
      <c r="X39" s="6">
        <f t="shared" si="60"/>
        <v>0</v>
      </c>
      <c r="AB39" s="97"/>
      <c r="AC39" s="388">
        <f>IF(SUM(AC34:AC38)&gt;6,6,SUM(AC34:AC38))</f>
        <v>0</v>
      </c>
      <c r="AD39" s="97"/>
      <c r="AE39" s="97"/>
      <c r="AF39" s="97"/>
      <c r="AG39" s="97"/>
      <c r="AH39" s="97"/>
      <c r="AI39" s="97"/>
      <c r="AJ39" s="97"/>
      <c r="AK39" s="97"/>
      <c r="AL39" s="97"/>
      <c r="AM39" s="97"/>
      <c r="AN39" s="97"/>
      <c r="AO39" s="97"/>
      <c r="AP39" s="97"/>
      <c r="AQ39" s="97"/>
      <c r="AR39" s="97"/>
      <c r="AS39" s="97"/>
      <c r="AT39" s="97"/>
      <c r="AU39" s="97"/>
      <c r="AV39" s="97"/>
      <c r="AW39" s="97"/>
      <c r="AX39" s="97"/>
      <c r="AY39" s="97"/>
    </row>
  </sheetData>
  <sheetProtection algorithmName="SHA-512" hashValue="sM7Zla7kXW+0Sy8DWzDT491ek+4mVaHKATuosHGBSNjNDCuJ3zju6noWHAnz45gF5lMWoEURMqNtxX0fbxHilA==" saltValue="8Ks2LDeZPAwdeYa/UAGvcQ==" spinCount="100000" sheet="1" objects="1" scenarios="1"/>
  <mergeCells count="70">
    <mergeCell ref="AF2:AG2"/>
    <mergeCell ref="AI4:AN4"/>
    <mergeCell ref="AI6:AN6"/>
    <mergeCell ref="AI10:AN10"/>
    <mergeCell ref="AI11:AN11"/>
    <mergeCell ref="AE4:AG6"/>
    <mergeCell ref="AI1:AN2"/>
    <mergeCell ref="AI12:AN13"/>
    <mergeCell ref="A30:E31"/>
    <mergeCell ref="F30:G31"/>
    <mergeCell ref="A38:E39"/>
    <mergeCell ref="F38:G39"/>
    <mergeCell ref="I38:L38"/>
    <mergeCell ref="H39:L39"/>
    <mergeCell ref="A34:G34"/>
    <mergeCell ref="I34:L34"/>
    <mergeCell ref="A35:G37"/>
    <mergeCell ref="I35:L35"/>
    <mergeCell ref="I36:L36"/>
    <mergeCell ref="I37:L37"/>
    <mergeCell ref="I30:L30"/>
    <mergeCell ref="H31:L31"/>
    <mergeCell ref="I22:L22"/>
    <mergeCell ref="A27:G29"/>
    <mergeCell ref="I27:L27"/>
    <mergeCell ref="I28:L28"/>
    <mergeCell ref="I29:L29"/>
    <mergeCell ref="A22:E23"/>
    <mergeCell ref="F22:G23"/>
    <mergeCell ref="A6:A15"/>
    <mergeCell ref="H6:L6"/>
    <mergeCell ref="H23:L23"/>
    <mergeCell ref="A26:G26"/>
    <mergeCell ref="I26:L26"/>
    <mergeCell ref="A18:G18"/>
    <mergeCell ref="I18:L18"/>
    <mergeCell ref="A19:G21"/>
    <mergeCell ref="I19:L19"/>
    <mergeCell ref="I20:L20"/>
    <mergeCell ref="I21:L21"/>
    <mergeCell ref="AC6:AC15"/>
    <mergeCell ref="H7:L7"/>
    <mergeCell ref="AE7:AG7"/>
    <mergeCell ref="H8:L8"/>
    <mergeCell ref="AE8:AG8"/>
    <mergeCell ref="H9:L9"/>
    <mergeCell ref="H10:L10"/>
    <mergeCell ref="AD10:AD13"/>
    <mergeCell ref="AE10:AG15"/>
    <mergeCell ref="H11:L11"/>
    <mergeCell ref="H12:L12"/>
    <mergeCell ref="H13:L13"/>
    <mergeCell ref="H14:L14"/>
    <mergeCell ref="H15:L15"/>
    <mergeCell ref="F1:J2"/>
    <mergeCell ref="K1:AC2"/>
    <mergeCell ref="A1:B2"/>
    <mergeCell ref="C1:C2"/>
    <mergeCell ref="A4:A5"/>
    <mergeCell ref="B4:B5"/>
    <mergeCell ref="C4:C5"/>
    <mergeCell ref="D4:D5"/>
    <mergeCell ref="E4:E5"/>
    <mergeCell ref="F4:F5"/>
    <mergeCell ref="M4:M5"/>
    <mergeCell ref="N4:P4"/>
    <mergeCell ref="AC4:AC5"/>
    <mergeCell ref="H3:L3"/>
    <mergeCell ref="G4:G5"/>
    <mergeCell ref="H4:L5"/>
  </mergeCells>
  <pageMargins left="0.7" right="0.7" top="0.75" bottom="0.75" header="0.3" footer="0.3"/>
  <pageSetup paperSize="9" scale="6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4">
    <pageSetUpPr fitToPage="1"/>
  </sheetPr>
  <dimension ref="A1:AW78"/>
  <sheetViews>
    <sheetView topLeftCell="A16" zoomScale="75" zoomScaleNormal="75" workbookViewId="0">
      <selection activeCell="AK37" sqref="AK37"/>
    </sheetView>
  </sheetViews>
  <sheetFormatPr defaultRowHeight="12.75" x14ac:dyDescent="0.2"/>
  <cols>
    <col min="1" max="1" width="7" customWidth="1"/>
    <col min="2" max="2" width="3.83203125" customWidth="1"/>
    <col min="3" max="3" width="28.6640625" customWidth="1"/>
    <col min="4" max="5" width="18.83203125" customWidth="1"/>
    <col min="6" max="6" width="15.6640625" customWidth="1"/>
    <col min="7" max="7" width="12.6640625" customWidth="1"/>
    <col min="8" max="8" width="5.6640625" customWidth="1"/>
    <col min="9" max="12" width="1.83203125" customWidth="1"/>
    <col min="13" max="13" width="9.6640625" customWidth="1"/>
    <col min="14" max="16" width="6.1640625" customWidth="1"/>
    <col min="17" max="26" width="0" hidden="1" customWidth="1"/>
    <col min="27" max="27" width="0.1640625" customWidth="1"/>
    <col min="28" max="28" width="2" customWidth="1"/>
    <col min="29" max="29" width="12.6640625" customWidth="1"/>
    <col min="30" max="30" width="2.6640625" customWidth="1"/>
    <col min="31" max="31" width="20.33203125" customWidth="1"/>
    <col min="32" max="32" width="1.6640625" customWidth="1"/>
    <col min="33" max="33" width="6.6640625" customWidth="1"/>
    <col min="34" max="34" width="2.6640625" customWidth="1"/>
    <col min="39" max="39" width="2.6640625" customWidth="1"/>
  </cols>
  <sheetData>
    <row r="1" spans="1:49" ht="25.15" customHeight="1" thickBot="1" x14ac:dyDescent="0.25">
      <c r="A1" s="691" t="s">
        <v>108</v>
      </c>
      <c r="B1" s="692"/>
      <c r="C1" s="695"/>
      <c r="D1" s="149" t="s">
        <v>84</v>
      </c>
      <c r="E1" s="150" t="s">
        <v>5</v>
      </c>
      <c r="F1" s="676" t="s">
        <v>142</v>
      </c>
      <c r="G1" s="677"/>
      <c r="H1" s="677"/>
      <c r="I1" s="677"/>
      <c r="J1" s="677"/>
      <c r="K1" s="670" t="str">
        <f>IF(+'SCHEDE '!B2=0,"Inserire il nome nel file SCHEDE",+'SCHEDE '!B2)</f>
        <v/>
      </c>
      <c r="L1" s="671"/>
      <c r="M1" s="671"/>
      <c r="N1" s="671"/>
      <c r="O1" s="671"/>
      <c r="P1" s="671"/>
      <c r="Q1" s="671"/>
      <c r="R1" s="671"/>
      <c r="S1" s="671"/>
      <c r="T1" s="671"/>
      <c r="U1" s="671"/>
      <c r="V1" s="671"/>
      <c r="W1" s="671"/>
      <c r="X1" s="671"/>
      <c r="Y1" s="671"/>
      <c r="Z1" s="671"/>
      <c r="AA1" s="671"/>
      <c r="AB1" s="671"/>
      <c r="AC1" s="672"/>
      <c r="AD1" s="97"/>
      <c r="AE1" s="97"/>
      <c r="AF1" s="97"/>
      <c r="AG1" s="97"/>
      <c r="AH1" s="97"/>
      <c r="AI1" s="617" t="s">
        <v>228</v>
      </c>
      <c r="AJ1" s="618"/>
      <c r="AK1" s="618"/>
      <c r="AL1" s="618"/>
      <c r="AM1" s="618"/>
      <c r="AN1" s="619"/>
      <c r="AO1" s="97"/>
      <c r="AP1" s="97"/>
      <c r="AQ1" s="97"/>
      <c r="AR1" s="97"/>
      <c r="AS1" s="97"/>
      <c r="AT1" s="97"/>
      <c r="AU1" s="97"/>
      <c r="AV1" s="97"/>
      <c r="AW1" s="97"/>
    </row>
    <row r="2" spans="1:49" ht="25.15" customHeight="1" thickBot="1" x14ac:dyDescent="0.25">
      <c r="A2" s="693"/>
      <c r="B2" s="694"/>
      <c r="C2" s="696"/>
      <c r="D2" s="136"/>
      <c r="E2" s="137"/>
      <c r="F2" s="678"/>
      <c r="G2" s="679"/>
      <c r="H2" s="679"/>
      <c r="I2" s="679"/>
      <c r="J2" s="679"/>
      <c r="K2" s="673"/>
      <c r="L2" s="674"/>
      <c r="M2" s="674"/>
      <c r="N2" s="674"/>
      <c r="O2" s="674"/>
      <c r="P2" s="674"/>
      <c r="Q2" s="674"/>
      <c r="R2" s="674"/>
      <c r="S2" s="674"/>
      <c r="T2" s="674"/>
      <c r="U2" s="674"/>
      <c r="V2" s="674"/>
      <c r="W2" s="674"/>
      <c r="X2" s="674"/>
      <c r="Y2" s="674"/>
      <c r="Z2" s="674"/>
      <c r="AA2" s="674"/>
      <c r="AB2" s="674"/>
      <c r="AC2" s="675"/>
      <c r="AD2" s="97"/>
      <c r="AE2" s="117" t="s">
        <v>7</v>
      </c>
      <c r="AF2" s="721" t="str">
        <f>+Start!X4</f>
        <v>21.3</v>
      </c>
      <c r="AG2" s="722"/>
      <c r="AH2" s="97"/>
      <c r="AI2" s="620"/>
      <c r="AJ2" s="621"/>
      <c r="AK2" s="621"/>
      <c r="AL2" s="621"/>
      <c r="AM2" s="621"/>
      <c r="AN2" s="622"/>
      <c r="AO2" s="97"/>
      <c r="AP2" s="97"/>
      <c r="AQ2" s="97"/>
      <c r="AR2" s="97"/>
      <c r="AS2" s="97"/>
      <c r="AT2" s="97"/>
      <c r="AU2" s="97"/>
      <c r="AV2" s="97"/>
      <c r="AW2" s="97"/>
    </row>
    <row r="3" spans="1:49" ht="25.15" customHeight="1" thickBot="1" x14ac:dyDescent="0.25">
      <c r="A3" s="112"/>
      <c r="B3" s="112"/>
      <c r="C3" s="112"/>
      <c r="D3" s="112"/>
      <c r="E3" s="112"/>
      <c r="F3" s="135"/>
      <c r="G3" s="134" t="s">
        <v>134</v>
      </c>
      <c r="H3" s="698" t="s">
        <v>143</v>
      </c>
      <c r="I3" s="699"/>
      <c r="J3" s="699"/>
      <c r="K3" s="699"/>
      <c r="L3" s="700"/>
      <c r="M3" s="112"/>
      <c r="N3" s="112"/>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row>
    <row r="4" spans="1:49" ht="30" customHeight="1" thickTop="1" x14ac:dyDescent="0.2">
      <c r="A4" s="762" t="s">
        <v>108</v>
      </c>
      <c r="B4" s="746" t="s">
        <v>89</v>
      </c>
      <c r="C4" s="703" t="s">
        <v>83</v>
      </c>
      <c r="D4" s="701" t="s">
        <v>84</v>
      </c>
      <c r="E4" s="701" t="s">
        <v>5</v>
      </c>
      <c r="F4" s="748" t="s">
        <v>107</v>
      </c>
      <c r="G4" s="689" t="s">
        <v>151</v>
      </c>
      <c r="H4" s="680" t="s">
        <v>149</v>
      </c>
      <c r="I4" s="681"/>
      <c r="J4" s="681"/>
      <c r="K4" s="681"/>
      <c r="L4" s="682"/>
      <c r="M4" s="716" t="s">
        <v>6</v>
      </c>
      <c r="N4" s="718" t="s">
        <v>88</v>
      </c>
      <c r="O4" s="719"/>
      <c r="P4" s="720"/>
      <c r="Q4" s="72" t="s">
        <v>90</v>
      </c>
      <c r="R4" s="72" t="s">
        <v>91</v>
      </c>
      <c r="S4" s="72" t="s">
        <v>92</v>
      </c>
      <c r="T4" s="72" t="s">
        <v>93</v>
      </c>
      <c r="U4" s="72" t="s">
        <v>94</v>
      </c>
      <c r="V4" s="72" t="s">
        <v>95</v>
      </c>
      <c r="W4" s="72" t="s">
        <v>96</v>
      </c>
      <c r="X4" s="72" t="s">
        <v>97</v>
      </c>
      <c r="Y4" s="72" t="s">
        <v>98</v>
      </c>
      <c r="AA4" s="69"/>
      <c r="AB4" s="97"/>
      <c r="AC4" s="764" t="s">
        <v>135</v>
      </c>
      <c r="AD4" s="98"/>
      <c r="AE4" s="731" t="s">
        <v>111</v>
      </c>
      <c r="AF4" s="732"/>
      <c r="AG4" s="733"/>
      <c r="AH4" s="97"/>
      <c r="AI4" s="623" t="s">
        <v>144</v>
      </c>
      <c r="AJ4" s="623"/>
      <c r="AK4" s="623"/>
      <c r="AL4" s="623"/>
      <c r="AM4" s="623"/>
      <c r="AN4" s="623"/>
      <c r="AO4" s="97"/>
      <c r="AP4" s="97"/>
      <c r="AQ4" s="97"/>
      <c r="AR4" s="97"/>
      <c r="AS4" s="97"/>
      <c r="AT4" s="97"/>
      <c r="AU4" s="97"/>
      <c r="AV4" s="97"/>
      <c r="AW4" s="97"/>
    </row>
    <row r="5" spans="1:49" ht="30" customHeight="1" thickBot="1" x14ac:dyDescent="0.25">
      <c r="A5" s="763"/>
      <c r="B5" s="747"/>
      <c r="C5" s="704"/>
      <c r="D5" s="702"/>
      <c r="E5" s="702"/>
      <c r="F5" s="749"/>
      <c r="G5" s="690"/>
      <c r="H5" s="683"/>
      <c r="I5" s="684"/>
      <c r="J5" s="684"/>
      <c r="K5" s="684"/>
      <c r="L5" s="685"/>
      <c r="M5" s="717"/>
      <c r="N5" s="68" t="s">
        <v>85</v>
      </c>
      <c r="O5" s="4" t="s">
        <v>86</v>
      </c>
      <c r="P5" s="5" t="s">
        <v>87</v>
      </c>
      <c r="Q5" s="72" t="s">
        <v>99</v>
      </c>
      <c r="R5" s="73"/>
      <c r="S5" s="73"/>
      <c r="T5" s="73"/>
      <c r="U5" s="73"/>
      <c r="V5" s="73"/>
      <c r="W5" s="73"/>
      <c r="X5" s="73"/>
      <c r="Y5" s="73"/>
      <c r="AA5" s="69"/>
      <c r="AB5" s="97"/>
      <c r="AC5" s="765"/>
      <c r="AD5" s="98"/>
      <c r="AE5" s="734"/>
      <c r="AF5" s="735"/>
      <c r="AG5" s="736"/>
      <c r="AH5" s="97"/>
      <c r="AI5" s="215" t="s">
        <v>145</v>
      </c>
      <c r="AJ5" s="215"/>
      <c r="AK5" s="215"/>
      <c r="AL5" s="215"/>
      <c r="AM5" s="290"/>
      <c r="AN5" s="297"/>
      <c r="AO5" s="97"/>
      <c r="AP5" s="97"/>
      <c r="AQ5" s="97"/>
      <c r="AR5" s="97"/>
      <c r="AS5" s="97"/>
      <c r="AT5" s="97"/>
      <c r="AU5" s="97"/>
      <c r="AV5" s="97"/>
      <c r="AW5" s="97"/>
    </row>
    <row r="6" spans="1:49" ht="25.15" customHeight="1" thickTop="1" thickBot="1" x14ac:dyDescent="0.4">
      <c r="A6" s="705" t="str">
        <f>IF(+Anno_1=0,"",+Anno_1)</f>
        <v/>
      </c>
      <c r="B6" s="70">
        <v>1</v>
      </c>
      <c r="C6" s="113"/>
      <c r="D6" s="141"/>
      <c r="E6" s="142"/>
      <c r="F6" s="377" t="str">
        <f t="shared" ref="F6:F15" si="0">IF(OR(D6=0,E6=0,+Anno_1=0),"",IF(OR(E6&gt;data_2,D6&lt;data_1),"DATA ERRATA","ok"))</f>
        <v/>
      </c>
      <c r="G6" s="139"/>
      <c r="H6" s="686"/>
      <c r="I6" s="687"/>
      <c r="J6" s="687"/>
      <c r="K6" s="687"/>
      <c r="L6" s="688"/>
      <c r="M6" s="378">
        <f>IF(G6=0,0,      IF(H6=0,0,IF(AND(G6&lt;&gt;"AA",G6&lt;&gt;"AT",G6&lt;&gt;"CS",G6&lt;&gt;"ALTRO"),"ERRORE",IF(AND(H6&lt;&gt;"NON",H6&lt;&gt;"SS",H6&lt;&gt;"ENTE"),"ERRORE",ROUND(E6-D6+1,0)))))</f>
        <v>0</v>
      </c>
      <c r="N6" s="85">
        <f t="shared" ref="N6:N9" si="1">FLOOR(R6,1)</f>
        <v>0</v>
      </c>
      <c r="O6" s="379">
        <f>FLOOR(V6,1)</f>
        <v>0</v>
      </c>
      <c r="P6" s="87">
        <f t="shared" ref="P6:P9" si="2">U6-X6</f>
        <v>0</v>
      </c>
      <c r="Q6" s="71">
        <f t="shared" ref="Q6:Q9" si="3">T6+X6+Y6</f>
        <v>0</v>
      </c>
      <c r="R6" s="6">
        <f t="shared" ref="R6:R9" si="4">M6/365</f>
        <v>0</v>
      </c>
      <c r="S6" s="6">
        <f t="shared" ref="S6:S16" si="5">FLOOR(R6,1)</f>
        <v>0</v>
      </c>
      <c r="T6" s="6">
        <f t="shared" ref="T6:T16" si="6">S6*365</f>
        <v>0</v>
      </c>
      <c r="U6" s="6">
        <f t="shared" ref="U6:U9" si="7">M6-T6</f>
        <v>0</v>
      </c>
      <c r="V6" s="6">
        <f t="shared" ref="V6:V16" si="8">U6/30</f>
        <v>0</v>
      </c>
      <c r="W6" s="6">
        <f t="shared" ref="W6:W16" si="9">FLOOR(V6,1)</f>
        <v>0</v>
      </c>
      <c r="X6" s="6">
        <f t="shared" ref="X6:X16" si="10">W6*30</f>
        <v>0</v>
      </c>
      <c r="Y6" s="6">
        <f t="shared" ref="Y6:Y9" si="11">U6-X6</f>
        <v>0</v>
      </c>
      <c r="AA6" s="69"/>
      <c r="AB6" s="97"/>
      <c r="AC6" s="705" t="str">
        <f>IF(+Anno_1=0,"",+Anno_1)</f>
        <v/>
      </c>
      <c r="AD6" s="99"/>
      <c r="AE6" s="734"/>
      <c r="AF6" s="735"/>
      <c r="AG6" s="736"/>
      <c r="AH6" s="97"/>
      <c r="AI6" s="623" t="s">
        <v>146</v>
      </c>
      <c r="AJ6" s="623"/>
      <c r="AK6" s="623"/>
      <c r="AL6" s="623"/>
      <c r="AM6" s="623"/>
      <c r="AN6" s="623"/>
      <c r="AO6" s="97"/>
      <c r="AP6" s="97"/>
      <c r="AQ6" s="97"/>
      <c r="AR6" s="97"/>
      <c r="AS6" s="97"/>
      <c r="AT6" s="97"/>
      <c r="AU6" s="97"/>
      <c r="AV6" s="97"/>
      <c r="AW6" s="97"/>
    </row>
    <row r="7" spans="1:49" ht="25.15" customHeight="1" thickBot="1" x14ac:dyDescent="0.4">
      <c r="A7" s="706"/>
      <c r="B7" s="70">
        <v>2</v>
      </c>
      <c r="C7" s="113"/>
      <c r="D7" s="141"/>
      <c r="E7" s="142"/>
      <c r="F7" s="377" t="str">
        <f t="shared" si="0"/>
        <v/>
      </c>
      <c r="G7" s="139"/>
      <c r="H7" s="686"/>
      <c r="I7" s="687"/>
      <c r="J7" s="687"/>
      <c r="K7" s="687"/>
      <c r="L7" s="688"/>
      <c r="M7" s="391">
        <f>IF(G7=0,0,      IF(H7=0,0,IF(AND(G7&lt;&gt;"AA",G7&lt;&gt;"AT",G7&lt;&gt;"CS",G7&lt;&gt;"ALTRO"),"ERRORE",IF(AND(H7&lt;&gt;"NON",H7&lt;&gt;"SS",H7&lt;&gt;"ENTE"),"ERRORE",ROUND(E7-D7+1,0)))))</f>
        <v>0</v>
      </c>
      <c r="N7" s="85">
        <f t="shared" si="1"/>
        <v>0</v>
      </c>
      <c r="O7" s="86">
        <f t="shared" ref="O7:O9" si="12">FLOOR(V7,1)</f>
        <v>0</v>
      </c>
      <c r="P7" s="87">
        <f t="shared" si="2"/>
        <v>0</v>
      </c>
      <c r="Q7" s="71">
        <f t="shared" si="3"/>
        <v>0</v>
      </c>
      <c r="R7" s="6">
        <f t="shared" si="4"/>
        <v>0</v>
      </c>
      <c r="S7" s="6">
        <f t="shared" si="5"/>
        <v>0</v>
      </c>
      <c r="T7" s="6">
        <f t="shared" si="6"/>
        <v>0</v>
      </c>
      <c r="U7" s="6">
        <f t="shared" si="7"/>
        <v>0</v>
      </c>
      <c r="V7" s="6">
        <f t="shared" si="8"/>
        <v>0</v>
      </c>
      <c r="W7" s="6">
        <f t="shared" si="9"/>
        <v>0</v>
      </c>
      <c r="X7" s="6">
        <f t="shared" si="10"/>
        <v>0</v>
      </c>
      <c r="Y7" s="6">
        <f t="shared" si="11"/>
        <v>0</v>
      </c>
      <c r="AA7" s="69"/>
      <c r="AB7" s="97"/>
      <c r="AC7" s="706"/>
      <c r="AD7" s="100"/>
      <c r="AE7" s="711" t="s">
        <v>155</v>
      </c>
      <c r="AF7" s="712"/>
      <c r="AG7" s="713"/>
      <c r="AH7" s="97"/>
      <c r="AI7" s="215" t="s">
        <v>147</v>
      </c>
      <c r="AJ7" s="215"/>
      <c r="AK7" s="215"/>
      <c r="AL7" s="290"/>
      <c r="AM7" s="291"/>
      <c r="AN7" s="297"/>
      <c r="AO7" s="97"/>
      <c r="AP7" s="97"/>
      <c r="AQ7" s="97"/>
      <c r="AR7" s="97"/>
      <c r="AS7" s="97"/>
      <c r="AT7" s="97"/>
      <c r="AU7" s="97"/>
      <c r="AV7" s="97"/>
      <c r="AW7" s="97"/>
    </row>
    <row r="8" spans="1:49" ht="25.15" customHeight="1" thickBot="1" x14ac:dyDescent="0.4">
      <c r="A8" s="706"/>
      <c r="B8" s="70">
        <v>3</v>
      </c>
      <c r="C8" s="113"/>
      <c r="D8" s="141"/>
      <c r="E8" s="142"/>
      <c r="F8" s="377" t="str">
        <f t="shared" si="0"/>
        <v/>
      </c>
      <c r="G8" s="139"/>
      <c r="H8" s="686"/>
      <c r="I8" s="687"/>
      <c r="J8" s="687"/>
      <c r="K8" s="687"/>
      <c r="L8" s="688"/>
      <c r="M8" s="391">
        <f t="shared" ref="M8:M15" si="13">IF(G8=0,0,      IF(H8=0,0,IF(AND(G8&lt;&gt;"AA",G8&lt;&gt;"AT",G8&lt;&gt;"CS",G8&lt;&gt;"ALTRO"),"ERRORE",IF(AND(H8&lt;&gt;"NON",H8&lt;&gt;"SS",H8&lt;&gt;"ENTE"),"ERRORE",ROUND(E8-D8+1,0)))))</f>
        <v>0</v>
      </c>
      <c r="N8" s="85">
        <f t="shared" si="1"/>
        <v>0</v>
      </c>
      <c r="O8" s="86">
        <f t="shared" si="12"/>
        <v>0</v>
      </c>
      <c r="P8" s="87">
        <f t="shared" si="2"/>
        <v>0</v>
      </c>
      <c r="Q8" s="71">
        <f t="shared" si="3"/>
        <v>0</v>
      </c>
      <c r="R8" s="6">
        <f t="shared" si="4"/>
        <v>0</v>
      </c>
      <c r="S8" s="6">
        <f t="shared" si="5"/>
        <v>0</v>
      </c>
      <c r="T8" s="6">
        <f t="shared" si="6"/>
        <v>0</v>
      </c>
      <c r="U8" s="6">
        <f t="shared" si="7"/>
        <v>0</v>
      </c>
      <c r="V8" s="6">
        <f t="shared" si="8"/>
        <v>0</v>
      </c>
      <c r="W8" s="6">
        <f t="shared" si="9"/>
        <v>0</v>
      </c>
      <c r="X8" s="6">
        <f t="shared" si="10"/>
        <v>0</v>
      </c>
      <c r="Y8" s="6">
        <f t="shared" si="11"/>
        <v>0</v>
      </c>
      <c r="AA8" s="69"/>
      <c r="AB8" s="97"/>
      <c r="AC8" s="706"/>
      <c r="AD8" s="100"/>
      <c r="AE8" s="708" t="s">
        <v>131</v>
      </c>
      <c r="AF8" s="709"/>
      <c r="AG8" s="710"/>
      <c r="AH8" s="97"/>
      <c r="AI8" s="97"/>
      <c r="AJ8" s="97"/>
      <c r="AK8" s="97"/>
      <c r="AL8" s="97"/>
      <c r="AM8" s="97"/>
      <c r="AN8" s="97"/>
      <c r="AO8" s="97"/>
      <c r="AP8" s="97"/>
      <c r="AQ8" s="97"/>
      <c r="AR8" s="97"/>
      <c r="AS8" s="97"/>
      <c r="AT8" s="97"/>
      <c r="AU8" s="97"/>
      <c r="AV8" s="97"/>
      <c r="AW8" s="97"/>
    </row>
    <row r="9" spans="1:49" ht="25.15" customHeight="1" thickBot="1" x14ac:dyDescent="0.4">
      <c r="A9" s="706"/>
      <c r="B9" s="70">
        <v>4</v>
      </c>
      <c r="C9" s="113"/>
      <c r="D9" s="141"/>
      <c r="E9" s="142"/>
      <c r="F9" s="377" t="str">
        <f t="shared" si="0"/>
        <v/>
      </c>
      <c r="G9" s="139"/>
      <c r="H9" s="686"/>
      <c r="I9" s="687"/>
      <c r="J9" s="687"/>
      <c r="K9" s="687"/>
      <c r="L9" s="688"/>
      <c r="M9" s="391">
        <f t="shared" si="13"/>
        <v>0</v>
      </c>
      <c r="N9" s="85">
        <f t="shared" si="1"/>
        <v>0</v>
      </c>
      <c r="O9" s="86">
        <f t="shared" si="12"/>
        <v>0</v>
      </c>
      <c r="P9" s="87">
        <f t="shared" si="2"/>
        <v>0</v>
      </c>
      <c r="Q9" s="71">
        <f t="shared" si="3"/>
        <v>0</v>
      </c>
      <c r="R9" s="6">
        <f t="shared" si="4"/>
        <v>0</v>
      </c>
      <c r="S9" s="6">
        <f t="shared" si="5"/>
        <v>0</v>
      </c>
      <c r="T9" s="6">
        <f t="shared" si="6"/>
        <v>0</v>
      </c>
      <c r="U9" s="6">
        <f t="shared" si="7"/>
        <v>0</v>
      </c>
      <c r="V9" s="6">
        <f t="shared" si="8"/>
        <v>0</v>
      </c>
      <c r="W9" s="6">
        <f t="shared" si="9"/>
        <v>0</v>
      </c>
      <c r="X9" s="6">
        <f t="shared" si="10"/>
        <v>0</v>
      </c>
      <c r="Y9" s="6">
        <f t="shared" si="11"/>
        <v>0</v>
      </c>
      <c r="AA9" s="69"/>
      <c r="AB9" s="97"/>
      <c r="AC9" s="706"/>
      <c r="AD9" s="100"/>
      <c r="AE9" s="100"/>
      <c r="AF9" s="100"/>
      <c r="AG9" s="100"/>
      <c r="AH9" s="97"/>
      <c r="AI9" s="97"/>
      <c r="AJ9" s="97"/>
      <c r="AK9" s="97"/>
      <c r="AL9" s="97"/>
      <c r="AM9" s="97"/>
      <c r="AN9" s="97"/>
      <c r="AO9" s="97"/>
      <c r="AP9" s="97"/>
      <c r="AQ9" s="97"/>
      <c r="AR9" s="97"/>
      <c r="AS9" s="97"/>
      <c r="AT9" s="97"/>
      <c r="AU9" s="97"/>
      <c r="AV9" s="97"/>
      <c r="AW9" s="97"/>
    </row>
    <row r="10" spans="1:49" ht="25.15" customHeight="1" thickBot="1" x14ac:dyDescent="0.4">
      <c r="A10" s="706"/>
      <c r="B10" s="70">
        <v>5</v>
      </c>
      <c r="C10" s="113"/>
      <c r="D10" s="141"/>
      <c r="E10" s="142"/>
      <c r="F10" s="377" t="str">
        <f t="shared" si="0"/>
        <v/>
      </c>
      <c r="G10" s="139"/>
      <c r="H10" s="686"/>
      <c r="I10" s="687"/>
      <c r="J10" s="687"/>
      <c r="K10" s="687"/>
      <c r="L10" s="688"/>
      <c r="M10" s="391">
        <f t="shared" si="13"/>
        <v>0</v>
      </c>
      <c r="N10" s="85">
        <f>FLOOR(R10,1)</f>
        <v>0</v>
      </c>
      <c r="O10" s="86">
        <f>FLOOR(V10,1)</f>
        <v>0</v>
      </c>
      <c r="P10" s="87">
        <f>U10-X10</f>
        <v>0</v>
      </c>
      <c r="Q10" s="71">
        <f>T10+X10+Y10</f>
        <v>0</v>
      </c>
      <c r="R10" s="6">
        <f>M10/365</f>
        <v>0</v>
      </c>
      <c r="S10" s="6">
        <f>FLOOR(R10,1)</f>
        <v>0</v>
      </c>
      <c r="T10" s="6">
        <f>S10*365</f>
        <v>0</v>
      </c>
      <c r="U10" s="6">
        <f>M10-T10</f>
        <v>0</v>
      </c>
      <c r="V10" s="6">
        <f>U10/30</f>
        <v>0</v>
      </c>
      <c r="W10" s="6">
        <f>FLOOR(V10,1)</f>
        <v>0</v>
      </c>
      <c r="X10" s="6">
        <f>W10*30</f>
        <v>0</v>
      </c>
      <c r="Y10" s="6">
        <f>U10-X10</f>
        <v>0</v>
      </c>
      <c r="AA10" s="69"/>
      <c r="AB10" s="97"/>
      <c r="AC10" s="706"/>
      <c r="AD10" s="697"/>
      <c r="AE10" s="737" t="s">
        <v>112</v>
      </c>
      <c r="AF10" s="738"/>
      <c r="AG10" s="739"/>
      <c r="AH10" s="97"/>
      <c r="AI10" s="624" t="s">
        <v>153</v>
      </c>
      <c r="AJ10" s="625"/>
      <c r="AK10" s="625"/>
      <c r="AL10" s="625"/>
      <c r="AM10" s="625"/>
      <c r="AN10" s="626"/>
      <c r="AO10" s="97"/>
      <c r="AP10" s="97"/>
      <c r="AQ10" s="97"/>
      <c r="AR10" s="97"/>
      <c r="AS10" s="97"/>
      <c r="AT10" s="97"/>
      <c r="AU10" s="97"/>
      <c r="AV10" s="97"/>
      <c r="AW10" s="97"/>
    </row>
    <row r="11" spans="1:49" ht="25.15" customHeight="1" thickBot="1" x14ac:dyDescent="0.4">
      <c r="A11" s="706"/>
      <c r="B11" s="70">
        <v>6</v>
      </c>
      <c r="C11" s="113"/>
      <c r="D11" s="141"/>
      <c r="E11" s="142"/>
      <c r="F11" s="377" t="str">
        <f t="shared" si="0"/>
        <v/>
      </c>
      <c r="G11" s="139"/>
      <c r="H11" s="686"/>
      <c r="I11" s="687"/>
      <c r="J11" s="687"/>
      <c r="K11" s="687"/>
      <c r="L11" s="688"/>
      <c r="M11" s="391">
        <f t="shared" si="13"/>
        <v>0</v>
      </c>
      <c r="N11" s="85">
        <f t="shared" ref="N11:N13" si="14">FLOOR(R11,1)</f>
        <v>0</v>
      </c>
      <c r="O11" s="86">
        <f t="shared" ref="O11:O13" si="15">FLOOR(V11,1)</f>
        <v>0</v>
      </c>
      <c r="P11" s="87">
        <f t="shared" ref="P11:P13" si="16">U11-X11</f>
        <v>0</v>
      </c>
      <c r="Q11" s="71">
        <f t="shared" ref="Q11:Q13" si="17">T11+X11+Y11</f>
        <v>0</v>
      </c>
      <c r="R11" s="6">
        <f t="shared" ref="R11:R13" si="18">M11/365</f>
        <v>0</v>
      </c>
      <c r="S11" s="6">
        <f t="shared" si="5"/>
        <v>0</v>
      </c>
      <c r="T11" s="6">
        <f t="shared" si="6"/>
        <v>0</v>
      </c>
      <c r="U11" s="6">
        <f t="shared" ref="U11:U13" si="19">M11-T11</f>
        <v>0</v>
      </c>
      <c r="V11" s="6">
        <f t="shared" si="8"/>
        <v>0</v>
      </c>
      <c r="W11" s="6">
        <f t="shared" si="9"/>
        <v>0</v>
      </c>
      <c r="X11" s="6">
        <f t="shared" si="10"/>
        <v>0</v>
      </c>
      <c r="Y11" s="6">
        <f t="shared" ref="Y11:Y13" si="20">U11-X11</f>
        <v>0</v>
      </c>
      <c r="AA11" s="69"/>
      <c r="AB11" s="97"/>
      <c r="AC11" s="706"/>
      <c r="AD11" s="697"/>
      <c r="AE11" s="740"/>
      <c r="AF11" s="741"/>
      <c r="AG11" s="742"/>
      <c r="AH11" s="97"/>
      <c r="AI11" s="624" t="s">
        <v>148</v>
      </c>
      <c r="AJ11" s="625"/>
      <c r="AK11" s="625"/>
      <c r="AL11" s="625"/>
      <c r="AM11" s="625"/>
      <c r="AN11" s="626"/>
      <c r="AO11" s="97"/>
      <c r="AP11" s="97"/>
      <c r="AQ11" s="97"/>
      <c r="AR11" s="97"/>
      <c r="AS11" s="97"/>
      <c r="AT11" s="97"/>
      <c r="AU11" s="97"/>
      <c r="AV11" s="97"/>
      <c r="AW11" s="97"/>
    </row>
    <row r="12" spans="1:49" ht="25.15" customHeight="1" thickBot="1" x14ac:dyDescent="0.4">
      <c r="A12" s="706"/>
      <c r="B12" s="70">
        <v>7</v>
      </c>
      <c r="C12" s="113"/>
      <c r="D12" s="141"/>
      <c r="E12" s="142"/>
      <c r="F12" s="377" t="str">
        <f t="shared" si="0"/>
        <v/>
      </c>
      <c r="G12" s="139"/>
      <c r="H12" s="686"/>
      <c r="I12" s="687"/>
      <c r="J12" s="687"/>
      <c r="K12" s="687"/>
      <c r="L12" s="688"/>
      <c r="M12" s="391">
        <f t="shared" si="13"/>
        <v>0</v>
      </c>
      <c r="N12" s="85">
        <f t="shared" si="14"/>
        <v>0</v>
      </c>
      <c r="O12" s="86">
        <f t="shared" si="15"/>
        <v>0</v>
      </c>
      <c r="P12" s="87">
        <f t="shared" si="16"/>
        <v>0</v>
      </c>
      <c r="Q12" s="71">
        <f t="shared" si="17"/>
        <v>0</v>
      </c>
      <c r="R12" s="6">
        <f t="shared" si="18"/>
        <v>0</v>
      </c>
      <c r="S12" s="6">
        <f t="shared" si="5"/>
        <v>0</v>
      </c>
      <c r="T12" s="6">
        <f t="shared" si="6"/>
        <v>0</v>
      </c>
      <c r="U12" s="6">
        <f t="shared" si="19"/>
        <v>0</v>
      </c>
      <c r="V12" s="6">
        <f t="shared" si="8"/>
        <v>0</v>
      </c>
      <c r="W12" s="6">
        <f t="shared" si="9"/>
        <v>0</v>
      </c>
      <c r="X12" s="6">
        <f t="shared" si="10"/>
        <v>0</v>
      </c>
      <c r="Y12" s="6">
        <f t="shared" si="20"/>
        <v>0</v>
      </c>
      <c r="AA12" s="69"/>
      <c r="AB12" s="97"/>
      <c r="AC12" s="706"/>
      <c r="AD12" s="697"/>
      <c r="AE12" s="740"/>
      <c r="AF12" s="741"/>
      <c r="AG12" s="742"/>
      <c r="AH12" s="97"/>
      <c r="AI12" s="627" t="s">
        <v>229</v>
      </c>
      <c r="AJ12" s="628"/>
      <c r="AK12" s="628"/>
      <c r="AL12" s="628"/>
      <c r="AM12" s="628"/>
      <c r="AN12" s="629"/>
      <c r="AO12" s="97"/>
      <c r="AP12" s="97"/>
      <c r="AQ12" s="97"/>
      <c r="AR12" s="97"/>
      <c r="AS12" s="97"/>
      <c r="AT12" s="97"/>
      <c r="AU12" s="97"/>
      <c r="AV12" s="97"/>
      <c r="AW12" s="97"/>
    </row>
    <row r="13" spans="1:49" ht="25.15" customHeight="1" thickBot="1" x14ac:dyDescent="0.4">
      <c r="A13" s="706"/>
      <c r="B13" s="70">
        <v>8</v>
      </c>
      <c r="C13" s="113"/>
      <c r="D13" s="141"/>
      <c r="E13" s="142"/>
      <c r="F13" s="377" t="str">
        <f t="shared" si="0"/>
        <v/>
      </c>
      <c r="G13" s="139"/>
      <c r="H13" s="686"/>
      <c r="I13" s="687"/>
      <c r="J13" s="687"/>
      <c r="K13" s="687"/>
      <c r="L13" s="688"/>
      <c r="M13" s="391">
        <f t="shared" si="13"/>
        <v>0</v>
      </c>
      <c r="N13" s="85">
        <f t="shared" si="14"/>
        <v>0</v>
      </c>
      <c r="O13" s="86">
        <f t="shared" si="15"/>
        <v>0</v>
      </c>
      <c r="P13" s="87">
        <f t="shared" si="16"/>
        <v>0</v>
      </c>
      <c r="Q13" s="71">
        <f t="shared" si="17"/>
        <v>0</v>
      </c>
      <c r="R13" s="6">
        <f t="shared" si="18"/>
        <v>0</v>
      </c>
      <c r="S13" s="6">
        <f t="shared" si="5"/>
        <v>0</v>
      </c>
      <c r="T13" s="6">
        <f t="shared" si="6"/>
        <v>0</v>
      </c>
      <c r="U13" s="6">
        <f t="shared" si="19"/>
        <v>0</v>
      </c>
      <c r="V13" s="6">
        <f t="shared" si="8"/>
        <v>0</v>
      </c>
      <c r="W13" s="6">
        <f t="shared" si="9"/>
        <v>0</v>
      </c>
      <c r="X13" s="6">
        <f t="shared" si="10"/>
        <v>0</v>
      </c>
      <c r="Y13" s="6">
        <f t="shared" si="20"/>
        <v>0</v>
      </c>
      <c r="AA13" s="69"/>
      <c r="AB13" s="97"/>
      <c r="AC13" s="706"/>
      <c r="AD13" s="697"/>
      <c r="AE13" s="740"/>
      <c r="AF13" s="741"/>
      <c r="AG13" s="742"/>
      <c r="AH13" s="97"/>
      <c r="AI13" s="627"/>
      <c r="AJ13" s="628"/>
      <c r="AK13" s="628"/>
      <c r="AL13" s="628"/>
      <c r="AM13" s="628"/>
      <c r="AN13" s="629"/>
      <c r="AO13" s="97"/>
      <c r="AP13" s="97"/>
      <c r="AQ13" s="97"/>
      <c r="AR13" s="97"/>
      <c r="AS13" s="97"/>
      <c r="AT13" s="97"/>
      <c r="AU13" s="97"/>
      <c r="AV13" s="97"/>
      <c r="AW13" s="97"/>
    </row>
    <row r="14" spans="1:49" ht="25.15" customHeight="1" thickBot="1" x14ac:dyDescent="0.4">
      <c r="A14" s="706"/>
      <c r="B14" s="70">
        <v>9</v>
      </c>
      <c r="C14" s="113"/>
      <c r="D14" s="141"/>
      <c r="E14" s="142"/>
      <c r="F14" s="377" t="str">
        <f t="shared" si="0"/>
        <v/>
      </c>
      <c r="G14" s="139"/>
      <c r="H14" s="686"/>
      <c r="I14" s="687"/>
      <c r="J14" s="687"/>
      <c r="K14" s="687"/>
      <c r="L14" s="688"/>
      <c r="M14" s="391">
        <f t="shared" si="13"/>
        <v>0</v>
      </c>
      <c r="N14" s="82">
        <f>FLOOR(R14,1)</f>
        <v>0</v>
      </c>
      <c r="O14" s="83">
        <f>FLOOR(V14,1)</f>
        <v>0</v>
      </c>
      <c r="P14" s="84">
        <f>U14-X14</f>
        <v>0</v>
      </c>
      <c r="Q14" s="71">
        <f>T14+X14+Y14</f>
        <v>0</v>
      </c>
      <c r="R14" s="6">
        <f>M14/365</f>
        <v>0</v>
      </c>
      <c r="S14" s="6">
        <f>FLOOR(R14,1)</f>
        <v>0</v>
      </c>
      <c r="T14" s="6">
        <f>S14*365</f>
        <v>0</v>
      </c>
      <c r="U14" s="6">
        <f>M14-T14</f>
        <v>0</v>
      </c>
      <c r="V14" s="6">
        <f>U14/30</f>
        <v>0</v>
      </c>
      <c r="W14" s="6">
        <f>FLOOR(V14,1)</f>
        <v>0</v>
      </c>
      <c r="X14" s="6">
        <f>W14*30</f>
        <v>0</v>
      </c>
      <c r="Y14" s="6">
        <f>U14-X14</f>
        <v>0</v>
      </c>
      <c r="AA14" s="69"/>
      <c r="AB14" s="97"/>
      <c r="AC14" s="706"/>
      <c r="AD14" s="101"/>
      <c r="AE14" s="740"/>
      <c r="AF14" s="741"/>
      <c r="AG14" s="742"/>
      <c r="AH14" s="97"/>
      <c r="AI14" s="97"/>
      <c r="AJ14" s="97"/>
      <c r="AK14" s="97"/>
      <c r="AL14" s="97"/>
      <c r="AM14" s="97"/>
      <c r="AN14" s="97"/>
      <c r="AO14" s="97"/>
      <c r="AP14" s="97"/>
      <c r="AQ14" s="97"/>
      <c r="AR14" s="97"/>
      <c r="AS14" s="97"/>
      <c r="AT14" s="97"/>
      <c r="AU14" s="97"/>
      <c r="AV14" s="97"/>
      <c r="AW14" s="97"/>
    </row>
    <row r="15" spans="1:49" ht="25.15" customHeight="1" thickBot="1" x14ac:dyDescent="0.4">
      <c r="A15" s="707"/>
      <c r="B15" s="70">
        <v>10</v>
      </c>
      <c r="C15" s="113"/>
      <c r="D15" s="143"/>
      <c r="E15" s="144"/>
      <c r="F15" s="377" t="str">
        <f t="shared" si="0"/>
        <v/>
      </c>
      <c r="G15" s="140"/>
      <c r="H15" s="771"/>
      <c r="I15" s="769"/>
      <c r="J15" s="769"/>
      <c r="K15" s="769"/>
      <c r="L15" s="772"/>
      <c r="M15" s="391">
        <f t="shared" si="13"/>
        <v>0</v>
      </c>
      <c r="N15" s="381">
        <f t="shared" ref="N15:N16" si="21">FLOOR(R15,1)</f>
        <v>0</v>
      </c>
      <c r="O15" s="382">
        <f t="shared" ref="O15:O16" si="22">FLOOR(V15,1)</f>
        <v>0</v>
      </c>
      <c r="P15" s="383">
        <f t="shared" ref="P15:P16" si="23">U15-X15</f>
        <v>0</v>
      </c>
      <c r="Q15" s="71">
        <f t="shared" ref="Q15:Q16" si="24">T15+X15+Y15</f>
        <v>0</v>
      </c>
      <c r="R15" s="6">
        <f t="shared" ref="R15" si="25">M15/365</f>
        <v>0</v>
      </c>
      <c r="S15" s="6">
        <f t="shared" si="5"/>
        <v>0</v>
      </c>
      <c r="T15" s="6">
        <f t="shared" si="6"/>
        <v>0</v>
      </c>
      <c r="U15" s="6">
        <f t="shared" ref="U15" si="26">M15-T15</f>
        <v>0</v>
      </c>
      <c r="V15" s="6">
        <f t="shared" si="8"/>
        <v>0</v>
      </c>
      <c r="W15" s="6">
        <f t="shared" si="9"/>
        <v>0</v>
      </c>
      <c r="X15" s="6">
        <f t="shared" si="10"/>
        <v>0</v>
      </c>
      <c r="Y15" s="6">
        <f t="shared" ref="Y15" si="27">U15-X15</f>
        <v>0</v>
      </c>
      <c r="AB15" s="97"/>
      <c r="AC15" s="707"/>
      <c r="AD15" s="101"/>
      <c r="AE15" s="743"/>
      <c r="AF15" s="744"/>
      <c r="AG15" s="745"/>
      <c r="AH15" s="97"/>
      <c r="AI15" s="97"/>
      <c r="AJ15" s="97"/>
      <c r="AK15" s="97"/>
      <c r="AL15" s="97"/>
      <c r="AM15" s="97"/>
      <c r="AN15" s="97"/>
      <c r="AO15" s="97"/>
      <c r="AP15" s="97"/>
      <c r="AQ15" s="97"/>
      <c r="AR15" s="97"/>
      <c r="AS15" s="97"/>
      <c r="AT15" s="97"/>
      <c r="AU15" s="97"/>
      <c r="AV15" s="97"/>
      <c r="AW15" s="97"/>
    </row>
    <row r="16" spans="1:49" ht="24" thickBot="1" x14ac:dyDescent="0.4">
      <c r="A16" s="97"/>
      <c r="B16" s="97"/>
      <c r="C16" s="97"/>
      <c r="D16" s="97"/>
      <c r="E16" s="97"/>
      <c r="F16" s="97"/>
      <c r="G16" s="97"/>
      <c r="H16" s="97"/>
      <c r="I16" s="97"/>
      <c r="J16" s="97"/>
      <c r="K16" s="97"/>
      <c r="L16" s="97"/>
      <c r="M16" s="384">
        <f>SUM(M6:M15)</f>
        <v>0</v>
      </c>
      <c r="N16" s="76">
        <f t="shared" si="21"/>
        <v>0</v>
      </c>
      <c r="O16" s="77">
        <f t="shared" si="22"/>
        <v>0</v>
      </c>
      <c r="P16" s="78">
        <f t="shared" si="23"/>
        <v>0</v>
      </c>
      <c r="Q16" s="6">
        <f t="shared" si="24"/>
        <v>0</v>
      </c>
      <c r="R16" s="6">
        <f>M16/365</f>
        <v>0</v>
      </c>
      <c r="S16" s="6">
        <f t="shared" si="5"/>
        <v>0</v>
      </c>
      <c r="T16" s="6">
        <f t="shared" si="6"/>
        <v>0</v>
      </c>
      <c r="U16" s="6">
        <f>M16-T16</f>
        <v>0</v>
      </c>
      <c r="V16" s="6">
        <f t="shared" si="8"/>
        <v>0</v>
      </c>
      <c r="W16" s="6">
        <f t="shared" si="9"/>
        <v>0</v>
      </c>
      <c r="X16" s="6">
        <f t="shared" si="10"/>
        <v>0</v>
      </c>
      <c r="AB16" s="97"/>
      <c r="AC16" s="97"/>
      <c r="AD16" s="97"/>
      <c r="AE16" s="97"/>
      <c r="AF16" s="97"/>
      <c r="AG16" s="97"/>
      <c r="AH16" s="97"/>
      <c r="AI16" s="97"/>
      <c r="AJ16" s="97"/>
      <c r="AK16" s="97"/>
      <c r="AL16" s="97"/>
      <c r="AM16" s="97"/>
      <c r="AN16" s="97"/>
      <c r="AO16" s="97"/>
      <c r="AP16" s="97"/>
      <c r="AQ16" s="97"/>
      <c r="AR16" s="97"/>
      <c r="AS16" s="97"/>
      <c r="AT16" s="97"/>
      <c r="AU16" s="97"/>
      <c r="AV16" s="97"/>
      <c r="AW16" s="97"/>
    </row>
    <row r="17" spans="1:49" ht="24" thickBot="1" x14ac:dyDescent="0.4">
      <c r="A17" s="97"/>
      <c r="B17" s="97"/>
      <c r="C17" s="97"/>
      <c r="D17" s="97"/>
      <c r="E17" s="97"/>
      <c r="F17" s="97"/>
      <c r="G17" s="97"/>
      <c r="H17" s="97"/>
      <c r="I17" s="97"/>
      <c r="J17" s="97"/>
      <c r="K17" s="97"/>
      <c r="L17" s="97"/>
      <c r="M17" s="102"/>
      <c r="N17" s="103" t="s">
        <v>85</v>
      </c>
      <c r="O17" s="103" t="s">
        <v>86</v>
      </c>
      <c r="P17" s="103" t="s">
        <v>87</v>
      </c>
      <c r="Q17" s="6"/>
      <c r="R17" s="6"/>
      <c r="S17" s="6"/>
      <c r="T17" s="6"/>
      <c r="U17" s="6"/>
      <c r="V17" s="6"/>
      <c r="W17" s="6"/>
      <c r="X17" s="6"/>
      <c r="AB17" s="97"/>
      <c r="AC17" s="104" t="s">
        <v>103</v>
      </c>
      <c r="AD17" s="97"/>
      <c r="AE17" s="97"/>
      <c r="AF17" s="97"/>
      <c r="AG17" s="97"/>
      <c r="AH17" s="97"/>
      <c r="AI17" s="97"/>
      <c r="AJ17" s="97"/>
      <c r="AK17" s="97"/>
      <c r="AL17" s="97"/>
      <c r="AM17" s="97"/>
      <c r="AN17" s="97"/>
      <c r="AO17" s="97"/>
      <c r="AP17" s="97"/>
      <c r="AQ17" s="97"/>
      <c r="AR17" s="97"/>
      <c r="AS17" s="97"/>
      <c r="AT17" s="97"/>
      <c r="AU17" s="97"/>
      <c r="AV17" s="97"/>
      <c r="AW17" s="97"/>
    </row>
    <row r="18" spans="1:49" ht="24.75" thickTop="1" thickBot="1" x14ac:dyDescent="0.4">
      <c r="A18" s="753" t="s">
        <v>102</v>
      </c>
      <c r="B18" s="754"/>
      <c r="C18" s="754"/>
      <c r="D18" s="754"/>
      <c r="E18" s="754"/>
      <c r="F18" s="754"/>
      <c r="G18" s="755"/>
      <c r="H18" s="208" t="s">
        <v>30</v>
      </c>
      <c r="I18" s="750" t="s">
        <v>150</v>
      </c>
      <c r="J18" s="750"/>
      <c r="K18" s="750"/>
      <c r="L18" s="750"/>
      <c r="M18" s="385">
        <f>SUMIFS(M6:M15,G6:G15,"CS",H6:H15,"ss")</f>
        <v>0</v>
      </c>
      <c r="N18" s="79">
        <f t="shared" ref="N18:N23" si="28">FLOOR(R18,1)</f>
        <v>0</v>
      </c>
      <c r="O18" s="80">
        <f t="shared" ref="O18:O23" si="29">FLOOR(V18,1)</f>
        <v>0</v>
      </c>
      <c r="P18" s="81">
        <f t="shared" ref="P18:P23" si="30">U18-X18</f>
        <v>0</v>
      </c>
      <c r="Q18" s="6">
        <f t="shared" ref="Q18:Q23" si="31">T18+X18+Y18</f>
        <v>0</v>
      </c>
      <c r="R18" s="6">
        <f t="shared" ref="R18:R22" si="32">M18/365</f>
        <v>0</v>
      </c>
      <c r="S18" s="6">
        <f t="shared" ref="S18:S23" si="33">FLOOR(R18,1)</f>
        <v>0</v>
      </c>
      <c r="T18" s="6">
        <f t="shared" ref="T18:T23" si="34">S18*365</f>
        <v>0</v>
      </c>
      <c r="U18" s="6">
        <f t="shared" ref="U18:U22" si="35">M18-T18</f>
        <v>0</v>
      </c>
      <c r="V18" s="6">
        <f t="shared" ref="V18:V23" si="36">U18/30</f>
        <v>0</v>
      </c>
      <c r="W18" s="6">
        <f t="shared" ref="W18:W23" si="37">FLOOR(V18,1)</f>
        <v>0</v>
      </c>
      <c r="X18" s="6">
        <f t="shared" ref="X18:X23" si="38">W18*30</f>
        <v>0</v>
      </c>
      <c r="AB18" s="97"/>
      <c r="AC18" s="386">
        <f>ROUND(IF(IF(O18&gt;12,6,O18*0.5)+IF(P18&gt;15,0.5,0)+IF(N18&gt;0,6,0)&gt;12,6,IF(O18&gt;12,6,O18*0.5)+IF(P18&gt;15,0.5,0)+IF(N18&gt;0,6,0)),3)</f>
        <v>0</v>
      </c>
      <c r="AD18" s="97"/>
      <c r="AE18" s="97"/>
      <c r="AF18" s="97"/>
      <c r="AG18" s="97"/>
      <c r="AH18" s="97"/>
      <c r="AI18" s="97"/>
      <c r="AJ18" s="97"/>
      <c r="AK18" s="97"/>
      <c r="AL18" s="97"/>
      <c r="AM18" s="97"/>
      <c r="AN18" s="97"/>
      <c r="AO18" s="97"/>
      <c r="AP18" s="97"/>
      <c r="AQ18" s="97"/>
      <c r="AR18" s="97"/>
      <c r="AS18" s="97"/>
      <c r="AT18" s="97"/>
      <c r="AU18" s="97"/>
      <c r="AV18" s="97"/>
      <c r="AW18" s="97"/>
    </row>
    <row r="19" spans="1:49" ht="23.65" customHeight="1" thickTop="1" thickBot="1" x14ac:dyDescent="0.4">
      <c r="A19" s="756" t="s">
        <v>105</v>
      </c>
      <c r="B19" s="757"/>
      <c r="C19" s="757"/>
      <c r="D19" s="757"/>
      <c r="E19" s="757"/>
      <c r="F19" s="757"/>
      <c r="G19" s="758"/>
      <c r="H19" s="208" t="s">
        <v>30</v>
      </c>
      <c r="I19" s="750" t="s">
        <v>100</v>
      </c>
      <c r="J19" s="750"/>
      <c r="K19" s="750"/>
      <c r="L19" s="750"/>
      <c r="M19" s="385">
        <f>SUMIFS(M6:M15,G6:G15,"CS",H6:H15,"NON")</f>
        <v>0</v>
      </c>
      <c r="N19" s="82">
        <f t="shared" si="28"/>
        <v>0</v>
      </c>
      <c r="O19" s="83">
        <f t="shared" si="29"/>
        <v>0</v>
      </c>
      <c r="P19" s="84">
        <f t="shared" si="30"/>
        <v>0</v>
      </c>
      <c r="Q19" s="6">
        <f t="shared" si="31"/>
        <v>0</v>
      </c>
      <c r="R19" s="6">
        <f t="shared" si="32"/>
        <v>0</v>
      </c>
      <c r="S19" s="6">
        <f t="shared" si="33"/>
        <v>0</v>
      </c>
      <c r="T19" s="6">
        <f t="shared" si="34"/>
        <v>0</v>
      </c>
      <c r="U19" s="6">
        <f t="shared" si="35"/>
        <v>0</v>
      </c>
      <c r="V19" s="6">
        <f t="shared" si="36"/>
        <v>0</v>
      </c>
      <c r="W19" s="6">
        <f t="shared" si="37"/>
        <v>0</v>
      </c>
      <c r="X19" s="6">
        <f t="shared" si="38"/>
        <v>0</v>
      </c>
      <c r="AB19" s="97"/>
      <c r="AC19" s="386">
        <f>ROUND(IF(IF(O19&gt;12,3,O19*0.25)+IF(P19&gt;15,0.25,0)+IF(N19&gt;0,3,0)&gt;12,6,IF(O19&gt;12,3,O19*0.25)+IF(P19&gt;15,0.25,0)+IF(N19&gt;0,3,0)),3)</f>
        <v>0</v>
      </c>
      <c r="AD19" s="97"/>
      <c r="AE19" s="97"/>
      <c r="AF19" s="97"/>
      <c r="AG19" s="97"/>
      <c r="AH19" s="97"/>
      <c r="AI19" s="97"/>
      <c r="AJ19" s="97"/>
      <c r="AK19" s="97"/>
      <c r="AL19" s="97"/>
      <c r="AM19" s="97"/>
      <c r="AN19" s="97"/>
      <c r="AO19" s="97"/>
      <c r="AP19" s="97"/>
      <c r="AQ19" s="97"/>
      <c r="AR19" s="97"/>
      <c r="AS19" s="97"/>
      <c r="AT19" s="97"/>
      <c r="AU19" s="97"/>
      <c r="AV19" s="97"/>
      <c r="AW19" s="97"/>
    </row>
    <row r="20" spans="1:49" ht="23.65" customHeight="1" thickTop="1" thickBot="1" x14ac:dyDescent="0.4">
      <c r="A20" s="759"/>
      <c r="B20" s="760"/>
      <c r="C20" s="760"/>
      <c r="D20" s="760"/>
      <c r="E20" s="760"/>
      <c r="F20" s="760"/>
      <c r="G20" s="761"/>
      <c r="H20" s="209" t="s">
        <v>101</v>
      </c>
      <c r="I20" s="750" t="s">
        <v>150</v>
      </c>
      <c r="J20" s="750"/>
      <c r="K20" s="750"/>
      <c r="L20" s="750"/>
      <c r="M20" s="385">
        <f>SUMIFS(M6:M15,G6:G15,"ALTRO",H6:H15,"SS")+ SUMIFS(M6:M15,G6:G15,"AT",H6:H15,"SS")+SUMIFS(M6:M15,G6:G15,"AA",H6:H15,"SS")</f>
        <v>0</v>
      </c>
      <c r="N20" s="85">
        <f t="shared" si="28"/>
        <v>0</v>
      </c>
      <c r="O20" s="86">
        <f t="shared" si="29"/>
        <v>0</v>
      </c>
      <c r="P20" s="87">
        <f t="shared" si="30"/>
        <v>0</v>
      </c>
      <c r="Q20" s="6">
        <f t="shared" si="31"/>
        <v>0</v>
      </c>
      <c r="R20" s="6">
        <f t="shared" si="32"/>
        <v>0</v>
      </c>
      <c r="S20" s="6">
        <f t="shared" si="33"/>
        <v>0</v>
      </c>
      <c r="T20" s="6">
        <f t="shared" si="34"/>
        <v>0</v>
      </c>
      <c r="U20" s="6">
        <f t="shared" si="35"/>
        <v>0</v>
      </c>
      <c r="V20" s="6">
        <f t="shared" si="36"/>
        <v>0</v>
      </c>
      <c r="W20" s="6">
        <f t="shared" si="37"/>
        <v>0</v>
      </c>
      <c r="X20" s="6">
        <f t="shared" si="38"/>
        <v>0</v>
      </c>
      <c r="AB20" s="97"/>
      <c r="AC20" s="386">
        <f>ROUND(IF(IF(O20&gt;12,1.8,O20*0.15)+IF(P20&gt;15,0.15,0)+IF(N20&gt;0,1.8,0)&gt;12,1.8,IF(O20&gt;12,1.8,O20*0.15)+IF(P20&gt;15,0.15,0)+IF(N20&gt;0,1.8,0)),3)</f>
        <v>0</v>
      </c>
      <c r="AD20" s="97"/>
      <c r="AE20" s="97"/>
      <c r="AF20" s="97"/>
      <c r="AG20" s="97"/>
      <c r="AH20" s="97"/>
      <c r="AI20" s="97"/>
      <c r="AJ20" s="97"/>
      <c r="AK20" s="97"/>
      <c r="AL20" s="97"/>
      <c r="AM20" s="97"/>
      <c r="AN20" s="97"/>
      <c r="AO20" s="97"/>
      <c r="AP20" s="97"/>
      <c r="AQ20" s="97"/>
      <c r="AR20" s="97"/>
      <c r="AS20" s="97"/>
      <c r="AT20" s="97"/>
      <c r="AU20" s="97"/>
      <c r="AV20" s="97"/>
      <c r="AW20" s="97"/>
    </row>
    <row r="21" spans="1:49" ht="23.65" customHeight="1" thickTop="1" thickBot="1" x14ac:dyDescent="0.4">
      <c r="A21" s="759"/>
      <c r="B21" s="760"/>
      <c r="C21" s="760"/>
      <c r="D21" s="760"/>
      <c r="E21" s="760"/>
      <c r="F21" s="760"/>
      <c r="G21" s="761"/>
      <c r="H21" s="209" t="s">
        <v>101</v>
      </c>
      <c r="I21" s="750" t="s">
        <v>100</v>
      </c>
      <c r="J21" s="750"/>
      <c r="K21" s="750"/>
      <c r="L21" s="750"/>
      <c r="M21" s="385">
        <f>SUMIFS(M6:M15,G6:G15,"ALTRO",H6:H15,"NON")+      SUMIFS(M6:M15,G6:G15,"Aa",H6:H15,"NON")+    SUMIFS(M6:M15,G6:G15,"AT",H6:H15,"NON")</f>
        <v>0</v>
      </c>
      <c r="N21" s="88">
        <f t="shared" si="28"/>
        <v>0</v>
      </c>
      <c r="O21" s="89">
        <f t="shared" si="29"/>
        <v>0</v>
      </c>
      <c r="P21" s="90">
        <f t="shared" si="30"/>
        <v>0</v>
      </c>
      <c r="Q21" s="6">
        <f t="shared" si="31"/>
        <v>0</v>
      </c>
      <c r="R21" s="6">
        <f t="shared" si="32"/>
        <v>0</v>
      </c>
      <c r="S21" s="6">
        <f t="shared" si="33"/>
        <v>0</v>
      </c>
      <c r="T21" s="6">
        <f t="shared" si="34"/>
        <v>0</v>
      </c>
      <c r="U21" s="6">
        <f t="shared" si="35"/>
        <v>0</v>
      </c>
      <c r="V21" s="6">
        <f t="shared" si="36"/>
        <v>0</v>
      </c>
      <c r="W21" s="6">
        <f t="shared" si="37"/>
        <v>0</v>
      </c>
      <c r="X21" s="6">
        <f t="shared" si="38"/>
        <v>0</v>
      </c>
      <c r="AB21" s="97"/>
      <c r="AC21" s="386">
        <f>ROUND(IF(IF(O21&gt;12,0.9,O21*0.075)+IF(P21&gt;15,0.075,0)+IF(N21&gt;0,0.9,0)&gt;12,0.9,IF(O21&gt;12,0.9,O21*0.075)+IF(P21&gt;15,0.075,0)+IF(N21&gt;0,0.9,0)),3)</f>
        <v>0</v>
      </c>
      <c r="AD21" s="97"/>
      <c r="AE21" s="97"/>
      <c r="AF21" s="97"/>
      <c r="AG21" s="97"/>
      <c r="AH21" s="97"/>
      <c r="AI21" s="97"/>
      <c r="AJ21" s="97"/>
      <c r="AK21" s="97"/>
      <c r="AL21" s="97"/>
      <c r="AM21" s="97"/>
      <c r="AN21" s="97"/>
      <c r="AO21" s="97"/>
      <c r="AP21" s="97"/>
      <c r="AQ21" s="97"/>
      <c r="AR21" s="97"/>
      <c r="AS21" s="97"/>
      <c r="AT21" s="97"/>
      <c r="AU21" s="97"/>
      <c r="AV21" s="97"/>
      <c r="AW21" s="97"/>
    </row>
    <row r="22" spans="1:49" ht="23.65" customHeight="1" thickTop="1" thickBot="1" x14ac:dyDescent="0.4">
      <c r="A22" s="801" t="s">
        <v>109</v>
      </c>
      <c r="B22" s="802"/>
      <c r="C22" s="802"/>
      <c r="D22" s="802"/>
      <c r="E22" s="802"/>
      <c r="F22" s="727" t="str">
        <f>IF(+Anno_1=0,"",+Anno_1)</f>
        <v/>
      </c>
      <c r="G22" s="728"/>
      <c r="H22" s="209" t="s">
        <v>101</v>
      </c>
      <c r="I22" s="750" t="s">
        <v>154</v>
      </c>
      <c r="J22" s="750"/>
      <c r="K22" s="750"/>
      <c r="L22" s="750"/>
      <c r="M22" s="385">
        <f>SUMIFS(M6:M15,G6:G15,"ALTRO",H6:H15,"ENTE")</f>
        <v>0</v>
      </c>
      <c r="N22" s="91">
        <f t="shared" si="28"/>
        <v>0</v>
      </c>
      <c r="O22" s="92">
        <f t="shared" si="29"/>
        <v>0</v>
      </c>
      <c r="P22" s="93">
        <f t="shared" si="30"/>
        <v>0</v>
      </c>
      <c r="Q22" s="6">
        <f t="shared" si="31"/>
        <v>0</v>
      </c>
      <c r="R22" s="6">
        <f t="shared" si="32"/>
        <v>0</v>
      </c>
      <c r="S22" s="6">
        <f t="shared" si="33"/>
        <v>0</v>
      </c>
      <c r="T22" s="6">
        <f t="shared" si="34"/>
        <v>0</v>
      </c>
      <c r="U22" s="6">
        <f t="shared" si="35"/>
        <v>0</v>
      </c>
      <c r="V22" s="6">
        <f t="shared" si="36"/>
        <v>0</v>
      </c>
      <c r="W22" s="6">
        <f t="shared" si="37"/>
        <v>0</v>
      </c>
      <c r="X22" s="6">
        <f t="shared" si="38"/>
        <v>0</v>
      </c>
      <c r="AB22" s="97"/>
      <c r="AC22" s="386">
        <f>ROUND(IF(IF(O22&gt;12,0.6,O22*0.05)+IF(P22&gt;15,0.05,0)+IF(N22&gt;0,0.6,0)&gt;12,0.6,IF(O22&gt;12,0.6,O22*0.05)+IF(P22&gt;15,0.05,0)+IF(N22&gt;0,0.6,0)),3)</f>
        <v>0</v>
      </c>
      <c r="AD22" s="97"/>
      <c r="AE22" s="97"/>
      <c r="AF22" s="97"/>
      <c r="AG22" s="97"/>
      <c r="AH22" s="97"/>
      <c r="AI22" s="97"/>
      <c r="AJ22" s="97"/>
      <c r="AK22" s="97"/>
      <c r="AL22" s="97"/>
      <c r="AM22" s="97"/>
      <c r="AN22" s="97"/>
      <c r="AO22" s="97"/>
      <c r="AP22" s="97"/>
      <c r="AQ22" s="97"/>
      <c r="AR22" s="97"/>
      <c r="AS22" s="97"/>
      <c r="AT22" s="97"/>
      <c r="AU22" s="97"/>
      <c r="AV22" s="97"/>
      <c r="AW22" s="97"/>
    </row>
    <row r="23" spans="1:49" ht="23.65" customHeight="1" thickTop="1" thickBot="1" x14ac:dyDescent="0.4">
      <c r="A23" s="803"/>
      <c r="B23" s="804"/>
      <c r="C23" s="804"/>
      <c r="D23" s="804"/>
      <c r="E23" s="804"/>
      <c r="F23" s="729"/>
      <c r="G23" s="730"/>
      <c r="H23" s="656" t="s">
        <v>110</v>
      </c>
      <c r="I23" s="657"/>
      <c r="J23" s="657"/>
      <c r="K23" s="657"/>
      <c r="L23" s="658"/>
      <c r="M23" s="387">
        <f>SUM(M18:M22)</f>
        <v>0</v>
      </c>
      <c r="N23" s="145">
        <f t="shared" si="28"/>
        <v>0</v>
      </c>
      <c r="O23" s="146">
        <f t="shared" si="29"/>
        <v>0</v>
      </c>
      <c r="P23" s="147">
        <f t="shared" si="30"/>
        <v>0</v>
      </c>
      <c r="Q23" s="6">
        <f t="shared" si="31"/>
        <v>0</v>
      </c>
      <c r="R23" s="6">
        <f>M23/365</f>
        <v>0</v>
      </c>
      <c r="S23" s="6">
        <f t="shared" si="33"/>
        <v>0</v>
      </c>
      <c r="T23" s="6">
        <f t="shared" si="34"/>
        <v>0</v>
      </c>
      <c r="U23" s="6">
        <f>M23-T23</f>
        <v>0</v>
      </c>
      <c r="V23" s="6">
        <f t="shared" si="36"/>
        <v>0</v>
      </c>
      <c r="W23" s="6">
        <f t="shared" si="37"/>
        <v>0</v>
      </c>
      <c r="X23" s="6">
        <f t="shared" si="38"/>
        <v>0</v>
      </c>
      <c r="AB23" s="97"/>
      <c r="AC23" s="388">
        <f>IF(SUM(AC18:AC22)&gt;6,6,SUM(AC18:AC22))</f>
        <v>0</v>
      </c>
      <c r="AD23" s="97"/>
      <c r="AE23" s="97"/>
      <c r="AF23" s="97"/>
      <c r="AG23" s="97"/>
      <c r="AH23" s="97"/>
      <c r="AI23" s="97"/>
      <c r="AJ23" s="97"/>
      <c r="AK23" s="97"/>
      <c r="AL23" s="97"/>
      <c r="AM23" s="97"/>
      <c r="AN23" s="97"/>
      <c r="AO23" s="97"/>
      <c r="AP23" s="97"/>
      <c r="AQ23" s="97"/>
      <c r="AR23" s="97"/>
      <c r="AS23" s="97"/>
      <c r="AT23" s="97"/>
      <c r="AU23" s="97"/>
      <c r="AV23" s="97"/>
      <c r="AW23" s="97"/>
    </row>
    <row r="24" spans="1:49" ht="23.25" x14ac:dyDescent="0.2">
      <c r="A24" s="201"/>
      <c r="B24" s="201"/>
      <c r="C24" s="201"/>
      <c r="D24" s="201"/>
      <c r="E24" s="201"/>
      <c r="F24" s="201"/>
      <c r="G24" s="201"/>
      <c r="H24" s="105"/>
      <c r="I24" s="106"/>
      <c r="J24" s="101"/>
      <c r="K24" s="101"/>
      <c r="L24" s="101"/>
      <c r="M24" s="102"/>
      <c r="N24" s="107"/>
      <c r="O24" s="107"/>
      <c r="P24" s="107"/>
      <c r="AB24" s="97"/>
      <c r="AC24" s="108"/>
      <c r="AD24" s="97"/>
      <c r="AE24" s="97"/>
      <c r="AF24" s="97"/>
      <c r="AG24" s="97"/>
      <c r="AH24" s="97"/>
      <c r="AI24" s="97"/>
      <c r="AJ24" s="97"/>
      <c r="AK24" s="97"/>
      <c r="AL24" s="97"/>
      <c r="AM24" s="97"/>
      <c r="AN24" s="97"/>
      <c r="AO24" s="97"/>
      <c r="AP24" s="97"/>
      <c r="AQ24" s="97"/>
      <c r="AR24" s="97"/>
      <c r="AS24" s="97"/>
      <c r="AT24" s="97"/>
      <c r="AU24" s="97"/>
      <c r="AV24" s="97"/>
      <c r="AW24" s="97"/>
    </row>
    <row r="25" spans="1:49" ht="24" thickBot="1" x14ac:dyDescent="0.4">
      <c r="A25" s="201"/>
      <c r="B25" s="201"/>
      <c r="C25" s="201"/>
      <c r="D25" s="201"/>
      <c r="E25" s="201"/>
      <c r="F25" s="201"/>
      <c r="G25" s="201"/>
      <c r="H25" s="97"/>
      <c r="I25" s="97"/>
      <c r="J25" s="97"/>
      <c r="K25" s="97"/>
      <c r="L25" s="97"/>
      <c r="M25" s="102"/>
      <c r="N25" s="103" t="s">
        <v>85</v>
      </c>
      <c r="O25" s="103" t="s">
        <v>86</v>
      </c>
      <c r="P25" s="103" t="s">
        <v>87</v>
      </c>
      <c r="Q25" s="6"/>
      <c r="R25" s="6"/>
      <c r="S25" s="6"/>
      <c r="T25" s="6"/>
      <c r="U25" s="6"/>
      <c r="V25" s="6"/>
      <c r="W25" s="6"/>
      <c r="X25" s="6"/>
      <c r="AB25" s="97"/>
      <c r="AC25" s="104" t="s">
        <v>103</v>
      </c>
      <c r="AD25" s="97"/>
      <c r="AE25" s="97"/>
      <c r="AF25" s="97"/>
      <c r="AG25" s="97"/>
      <c r="AH25" s="97"/>
      <c r="AI25" s="97"/>
      <c r="AJ25" s="97"/>
      <c r="AK25" s="97"/>
      <c r="AL25" s="97"/>
      <c r="AM25" s="97"/>
      <c r="AN25" s="97"/>
      <c r="AO25" s="97"/>
      <c r="AP25" s="97"/>
      <c r="AQ25" s="97"/>
      <c r="AR25" s="97"/>
      <c r="AS25" s="97"/>
      <c r="AT25" s="97"/>
      <c r="AU25" s="97"/>
      <c r="AV25" s="97"/>
      <c r="AW25" s="97"/>
    </row>
    <row r="26" spans="1:49" ht="24.75" thickTop="1" thickBot="1" x14ac:dyDescent="0.4">
      <c r="A26" s="775" t="s">
        <v>102</v>
      </c>
      <c r="B26" s="776"/>
      <c r="C26" s="776"/>
      <c r="D26" s="776"/>
      <c r="E26" s="776"/>
      <c r="F26" s="776"/>
      <c r="G26" s="777"/>
      <c r="H26" s="210" t="s">
        <v>37</v>
      </c>
      <c r="I26" s="638" t="s">
        <v>150</v>
      </c>
      <c r="J26" s="639"/>
      <c r="K26" s="639"/>
      <c r="L26" s="640"/>
      <c r="M26" s="385">
        <f>SUMIFS(M6:M15,G6:G15,"AA",H6:H15,"ss")</f>
        <v>0</v>
      </c>
      <c r="N26" s="94">
        <f t="shared" ref="N26:N31" si="39">FLOOR(R26,1)</f>
        <v>0</v>
      </c>
      <c r="O26" s="95">
        <f t="shared" ref="O26:O31" si="40">FLOOR(V26,1)</f>
        <v>0</v>
      </c>
      <c r="P26" s="96">
        <f t="shared" ref="P26:P31" si="41">U26-X26</f>
        <v>0</v>
      </c>
      <c r="Q26" s="6">
        <f t="shared" ref="Q26:Q31" si="42">T26+X26+Y26</f>
        <v>0</v>
      </c>
      <c r="R26" s="6">
        <f t="shared" ref="R26:R30" si="43">M26/365</f>
        <v>0</v>
      </c>
      <c r="S26" s="6">
        <f t="shared" ref="S26:S31" si="44">FLOOR(R26,1)</f>
        <v>0</v>
      </c>
      <c r="T26" s="6">
        <f t="shared" ref="T26:T31" si="45">S26*365</f>
        <v>0</v>
      </c>
      <c r="U26" s="6">
        <f t="shared" ref="U26:U30" si="46">M26-T26</f>
        <v>0</v>
      </c>
      <c r="V26" s="6">
        <f t="shared" ref="V26:V31" si="47">U26/30</f>
        <v>0</v>
      </c>
      <c r="W26" s="6">
        <f t="shared" ref="W26:W31" si="48">FLOOR(V26,1)</f>
        <v>0</v>
      </c>
      <c r="X26" s="6">
        <f t="shared" ref="X26:X31" si="49">W26*30</f>
        <v>0</v>
      </c>
      <c r="AB26" s="97"/>
      <c r="AC26" s="386">
        <f>ROUND(IF(IF(O26&gt;12,6,O26*0.5)+IF(P26&gt;15,0.5,0)+IF(N26&gt;0,6,0)&gt;12,6,IF(O26&gt;12,6,O26*0.5)+IF(P26&gt;15,0.5,0)+IF(N26&gt;0,6,0)),3)</f>
        <v>0</v>
      </c>
      <c r="AD26" s="97"/>
      <c r="AE26" s="97"/>
      <c r="AF26" s="97"/>
      <c r="AG26" s="97"/>
      <c r="AH26" s="97"/>
      <c r="AI26" s="97"/>
      <c r="AJ26" s="97"/>
      <c r="AK26" s="97"/>
      <c r="AL26" s="97"/>
      <c r="AM26" s="97"/>
      <c r="AN26" s="97"/>
      <c r="AO26" s="97"/>
      <c r="AP26" s="97"/>
      <c r="AQ26" s="97"/>
      <c r="AR26" s="97"/>
      <c r="AS26" s="97"/>
      <c r="AT26" s="97"/>
      <c r="AU26" s="97"/>
      <c r="AV26" s="97"/>
      <c r="AW26" s="97"/>
    </row>
    <row r="27" spans="1:49" ht="23.65" customHeight="1" thickTop="1" thickBot="1" x14ac:dyDescent="0.4">
      <c r="A27" s="795" t="s">
        <v>104</v>
      </c>
      <c r="B27" s="796"/>
      <c r="C27" s="796"/>
      <c r="D27" s="796"/>
      <c r="E27" s="796"/>
      <c r="F27" s="796"/>
      <c r="G27" s="797"/>
      <c r="H27" s="210" t="s">
        <v>37</v>
      </c>
      <c r="I27" s="638" t="s">
        <v>100</v>
      </c>
      <c r="J27" s="639"/>
      <c r="K27" s="639"/>
      <c r="L27" s="640"/>
      <c r="M27" s="385">
        <f>SUMIFS(M6:M15,G6:G15,"AA",H6:H15,"NON")</f>
        <v>0</v>
      </c>
      <c r="N27" s="85">
        <f t="shared" si="39"/>
        <v>0</v>
      </c>
      <c r="O27" s="86">
        <f t="shared" si="40"/>
        <v>0</v>
      </c>
      <c r="P27" s="87">
        <f t="shared" si="41"/>
        <v>0</v>
      </c>
      <c r="Q27" s="6">
        <f t="shared" si="42"/>
        <v>0</v>
      </c>
      <c r="R27" s="6">
        <f t="shared" si="43"/>
        <v>0</v>
      </c>
      <c r="S27" s="6">
        <f t="shared" si="44"/>
        <v>0</v>
      </c>
      <c r="T27" s="6">
        <f t="shared" si="45"/>
        <v>0</v>
      </c>
      <c r="U27" s="6">
        <f t="shared" si="46"/>
        <v>0</v>
      </c>
      <c r="V27" s="6">
        <f t="shared" si="47"/>
        <v>0</v>
      </c>
      <c r="W27" s="6">
        <f t="shared" si="48"/>
        <v>0</v>
      </c>
      <c r="X27" s="6">
        <f t="shared" si="49"/>
        <v>0</v>
      </c>
      <c r="AB27" s="97"/>
      <c r="AC27" s="386">
        <f>IF(IF(O27&gt;12,3,O27*0.25)+IF(P27&gt;15,0.25,0)+IF(N27&gt;0,3,0)&gt;12,6,IF(O27&gt;12,3,O27*0.25)+IF(P27&gt;15,0.25,0)+IF(N27&gt;0,3,0))</f>
        <v>0</v>
      </c>
      <c r="AD27" s="97"/>
      <c r="AE27" s="97"/>
      <c r="AF27" s="97"/>
      <c r="AG27" s="97"/>
      <c r="AH27" s="97"/>
      <c r="AI27" s="97"/>
      <c r="AJ27" s="97"/>
      <c r="AK27" s="97"/>
      <c r="AL27" s="97"/>
      <c r="AM27" s="97"/>
      <c r="AN27" s="97"/>
      <c r="AO27" s="97"/>
      <c r="AP27" s="97"/>
      <c r="AQ27" s="97"/>
      <c r="AR27" s="97"/>
      <c r="AS27" s="97"/>
      <c r="AT27" s="97"/>
      <c r="AU27" s="97"/>
      <c r="AV27" s="97"/>
      <c r="AW27" s="97"/>
    </row>
    <row r="28" spans="1:49" ht="23.65" customHeight="1" thickTop="1" thickBot="1" x14ac:dyDescent="0.4">
      <c r="A28" s="798"/>
      <c r="B28" s="799"/>
      <c r="C28" s="799"/>
      <c r="D28" s="799"/>
      <c r="E28" s="799"/>
      <c r="F28" s="799"/>
      <c r="G28" s="800"/>
      <c r="H28" s="211" t="s">
        <v>101</v>
      </c>
      <c r="I28" s="638" t="s">
        <v>150</v>
      </c>
      <c r="J28" s="639"/>
      <c r="K28" s="639"/>
      <c r="L28" s="640"/>
      <c r="M28" s="385">
        <f xml:space="preserve">   SUMIFS(M6:M15,G6:G15,"ALTRO",H6:H15,"SS")   +     SUMIFS(M6:M15,G6:G15,"CS",H6:H15,"SS")+SUMIFS(M6:M15,G6:G15,"AT",H6:H15,"SS")</f>
        <v>0</v>
      </c>
      <c r="N28" s="85">
        <f t="shared" si="39"/>
        <v>0</v>
      </c>
      <c r="O28" s="86">
        <f t="shared" si="40"/>
        <v>0</v>
      </c>
      <c r="P28" s="87">
        <f t="shared" si="41"/>
        <v>0</v>
      </c>
      <c r="Q28" s="6">
        <f t="shared" si="42"/>
        <v>0</v>
      </c>
      <c r="R28" s="6">
        <f t="shared" si="43"/>
        <v>0</v>
      </c>
      <c r="S28" s="6">
        <f t="shared" si="44"/>
        <v>0</v>
      </c>
      <c r="T28" s="6">
        <f t="shared" si="45"/>
        <v>0</v>
      </c>
      <c r="U28" s="6">
        <f t="shared" si="46"/>
        <v>0</v>
      </c>
      <c r="V28" s="6">
        <f t="shared" si="47"/>
        <v>0</v>
      </c>
      <c r="W28" s="6">
        <f t="shared" si="48"/>
        <v>0</v>
      </c>
      <c r="X28" s="6">
        <f t="shared" si="49"/>
        <v>0</v>
      </c>
      <c r="AB28" s="97"/>
      <c r="AC28" s="386">
        <f>ROUND(IF(IF(O28&gt;12,1.2,O28*0.1)+IF(P28&gt;15,0.1,0)+IF(N28&gt;0,1.2,0)&gt;12,1.2,IF(O28&gt;12,1.2,O28*0.1)+IF(P28&gt;15,0.1,0)+IF(N28&gt;0,1.2,0)),3)</f>
        <v>0</v>
      </c>
      <c r="AD28" s="97"/>
      <c r="AE28" s="97"/>
      <c r="AF28" s="97"/>
      <c r="AG28" s="97"/>
      <c r="AH28" s="97"/>
      <c r="AI28" s="97"/>
      <c r="AJ28" s="97"/>
      <c r="AK28" s="97"/>
      <c r="AL28" s="97"/>
      <c r="AM28" s="97"/>
      <c r="AN28" s="97"/>
      <c r="AO28" s="97"/>
      <c r="AP28" s="97"/>
      <c r="AQ28" s="97"/>
      <c r="AR28" s="97"/>
      <c r="AS28" s="97"/>
      <c r="AT28" s="97"/>
      <c r="AU28" s="97"/>
      <c r="AV28" s="97"/>
      <c r="AW28" s="97"/>
    </row>
    <row r="29" spans="1:49" ht="23.65" customHeight="1" thickTop="1" thickBot="1" x14ac:dyDescent="0.4">
      <c r="A29" s="798"/>
      <c r="B29" s="799"/>
      <c r="C29" s="799"/>
      <c r="D29" s="799"/>
      <c r="E29" s="799"/>
      <c r="F29" s="799"/>
      <c r="G29" s="800"/>
      <c r="H29" s="211" t="s">
        <v>101</v>
      </c>
      <c r="I29" s="638" t="s">
        <v>100</v>
      </c>
      <c r="J29" s="639"/>
      <c r="K29" s="639"/>
      <c r="L29" s="640"/>
      <c r="M29" s="385">
        <f>SUMIFS(M6:M15,G6:G15,"ALTRO",H6:H15,"NON")     +SUMIFS(M6:M15,G6:G15,"cs",H6:H15,"NON")      +SUMIFS(M6:M15,G6:G15,"AT",H6:H15,"NON")</f>
        <v>0</v>
      </c>
      <c r="N29" s="85">
        <f t="shared" si="39"/>
        <v>0</v>
      </c>
      <c r="O29" s="86">
        <f t="shared" si="40"/>
        <v>0</v>
      </c>
      <c r="P29" s="87">
        <f t="shared" si="41"/>
        <v>0</v>
      </c>
      <c r="Q29" s="6">
        <f t="shared" si="42"/>
        <v>0</v>
      </c>
      <c r="R29" s="6">
        <f t="shared" si="43"/>
        <v>0</v>
      </c>
      <c r="S29" s="6">
        <f t="shared" si="44"/>
        <v>0</v>
      </c>
      <c r="T29" s="6">
        <f t="shared" si="45"/>
        <v>0</v>
      </c>
      <c r="U29" s="6">
        <f t="shared" si="46"/>
        <v>0</v>
      </c>
      <c r="V29" s="6">
        <f t="shared" si="47"/>
        <v>0</v>
      </c>
      <c r="W29" s="6">
        <f t="shared" si="48"/>
        <v>0</v>
      </c>
      <c r="X29" s="6">
        <f t="shared" si="49"/>
        <v>0</v>
      </c>
      <c r="AB29" s="97"/>
      <c r="AC29" s="386">
        <f>ROUND(IF(IF(O29&gt;12,0.6,O29*0.05)+IF(P29&gt;15,0.05,0)+IF(N29&gt;0,0.6,0)&gt;12,0.6,IF(O29&gt;12,0.6,O29*0.05)+IF(P29&gt;15,0.05,0)+IF(N29&gt;0,0.6,0)),3)</f>
        <v>0</v>
      </c>
      <c r="AD29" s="97"/>
      <c r="AE29" s="97"/>
      <c r="AF29" s="97"/>
      <c r="AG29" s="97"/>
      <c r="AH29" s="97"/>
      <c r="AI29" s="97"/>
      <c r="AJ29" s="97"/>
      <c r="AK29" s="97"/>
      <c r="AL29" s="97"/>
      <c r="AM29" s="97"/>
      <c r="AN29" s="97"/>
      <c r="AO29" s="97"/>
      <c r="AP29" s="97"/>
      <c r="AQ29" s="97"/>
      <c r="AR29" s="97"/>
      <c r="AS29" s="97"/>
      <c r="AT29" s="97"/>
      <c r="AU29" s="97"/>
      <c r="AV29" s="97"/>
      <c r="AW29" s="97"/>
    </row>
    <row r="30" spans="1:49" ht="23.65" customHeight="1" thickTop="1" thickBot="1" x14ac:dyDescent="0.4">
      <c r="A30" s="778" t="s">
        <v>109</v>
      </c>
      <c r="B30" s="779"/>
      <c r="C30" s="779"/>
      <c r="D30" s="779"/>
      <c r="E30" s="779"/>
      <c r="F30" s="666" t="str">
        <f>IF(+Anno_1=0,"",+Anno_1)</f>
        <v/>
      </c>
      <c r="G30" s="667"/>
      <c r="H30" s="211" t="s">
        <v>101</v>
      </c>
      <c r="I30" s="638" t="s">
        <v>154</v>
      </c>
      <c r="J30" s="639"/>
      <c r="K30" s="639"/>
      <c r="L30" s="640"/>
      <c r="M30" s="389">
        <f>SUMIFS(M6:M15,G6:G15,"ALTRO",H6:H15,"ENTE")</f>
        <v>0</v>
      </c>
      <c r="N30" s="82">
        <f t="shared" si="39"/>
        <v>0</v>
      </c>
      <c r="O30" s="83">
        <f t="shared" si="40"/>
        <v>0</v>
      </c>
      <c r="P30" s="84">
        <f t="shared" si="41"/>
        <v>0</v>
      </c>
      <c r="Q30" s="6">
        <f t="shared" si="42"/>
        <v>0</v>
      </c>
      <c r="R30" s="6">
        <f t="shared" si="43"/>
        <v>0</v>
      </c>
      <c r="S30" s="6">
        <f t="shared" si="44"/>
        <v>0</v>
      </c>
      <c r="T30" s="6">
        <f t="shared" si="45"/>
        <v>0</v>
      </c>
      <c r="U30" s="6">
        <f t="shared" si="46"/>
        <v>0</v>
      </c>
      <c r="V30" s="6">
        <f t="shared" si="47"/>
        <v>0</v>
      </c>
      <c r="W30" s="6">
        <f t="shared" si="48"/>
        <v>0</v>
      </c>
      <c r="X30" s="6">
        <f t="shared" si="49"/>
        <v>0</v>
      </c>
      <c r="AB30" s="97"/>
      <c r="AC30" s="386">
        <f>ROUND(IF(IF(O30&gt;12,0.6,O30*0.05)+IF(P30&gt;15,0.05,0)+IF(N30&gt;0,0.6,0)&gt;12,0.6,IF(O30&gt;12,0.6,O30*0.05)+IF(P30&gt;15,0.05,0)+IF(N30&gt;0,0.6,0)),3)</f>
        <v>0</v>
      </c>
      <c r="AD30" s="97"/>
      <c r="AE30" s="97"/>
      <c r="AF30" s="97"/>
      <c r="AG30" s="97"/>
      <c r="AH30" s="97"/>
      <c r="AI30" s="97"/>
      <c r="AJ30" s="97"/>
      <c r="AK30" s="97"/>
      <c r="AL30" s="97"/>
      <c r="AM30" s="97"/>
      <c r="AN30" s="97"/>
      <c r="AO30" s="97"/>
      <c r="AP30" s="97"/>
      <c r="AQ30" s="97"/>
      <c r="AR30" s="97"/>
      <c r="AS30" s="97"/>
      <c r="AT30" s="97"/>
      <c r="AU30" s="97"/>
      <c r="AV30" s="97"/>
      <c r="AW30" s="97"/>
    </row>
    <row r="31" spans="1:49" ht="23.65" customHeight="1" thickTop="1" thickBot="1" x14ac:dyDescent="0.4">
      <c r="A31" s="780"/>
      <c r="B31" s="781"/>
      <c r="C31" s="781"/>
      <c r="D31" s="781"/>
      <c r="E31" s="781"/>
      <c r="F31" s="668"/>
      <c r="G31" s="669"/>
      <c r="H31" s="656" t="s">
        <v>110</v>
      </c>
      <c r="I31" s="657"/>
      <c r="J31" s="657"/>
      <c r="K31" s="657"/>
      <c r="L31" s="658"/>
      <c r="M31" s="390">
        <f>SUM(M26:M30)</f>
        <v>0</v>
      </c>
      <c r="N31" s="148">
        <f t="shared" si="39"/>
        <v>0</v>
      </c>
      <c r="O31" s="146">
        <f t="shared" si="40"/>
        <v>0</v>
      </c>
      <c r="P31" s="147">
        <f t="shared" si="41"/>
        <v>0</v>
      </c>
      <c r="Q31" s="6">
        <f t="shared" si="42"/>
        <v>0</v>
      </c>
      <c r="R31" s="6">
        <f>M31/365</f>
        <v>0</v>
      </c>
      <c r="S31" s="6">
        <f t="shared" si="44"/>
        <v>0</v>
      </c>
      <c r="T31" s="6">
        <f t="shared" si="45"/>
        <v>0</v>
      </c>
      <c r="U31" s="6">
        <f>M31-T31</f>
        <v>0</v>
      </c>
      <c r="V31" s="6">
        <f t="shared" si="47"/>
        <v>0</v>
      </c>
      <c r="W31" s="6">
        <f t="shared" si="48"/>
        <v>0</v>
      </c>
      <c r="X31" s="6">
        <f t="shared" si="49"/>
        <v>0</v>
      </c>
      <c r="AB31" s="97"/>
      <c r="AC31" s="388">
        <f>IF(SUM(AC26:AC30)&gt;6,6,SUM(AC26:AC30))</f>
        <v>0</v>
      </c>
      <c r="AD31" s="97"/>
      <c r="AE31" s="97"/>
      <c r="AF31" s="97"/>
      <c r="AG31" s="97"/>
      <c r="AH31" s="97"/>
      <c r="AI31" s="97"/>
      <c r="AJ31" s="97"/>
      <c r="AK31" s="97"/>
      <c r="AL31" s="97"/>
      <c r="AM31" s="97"/>
      <c r="AN31" s="97"/>
      <c r="AO31" s="97"/>
      <c r="AP31" s="97"/>
      <c r="AQ31" s="97"/>
      <c r="AR31" s="97"/>
      <c r="AS31" s="97"/>
      <c r="AT31" s="97"/>
      <c r="AU31" s="97"/>
      <c r="AV31" s="97"/>
      <c r="AW31" s="97"/>
    </row>
    <row r="32" spans="1:49" ht="23.25" x14ac:dyDescent="0.2">
      <c r="A32" s="201"/>
      <c r="B32" s="201"/>
      <c r="C32" s="201"/>
      <c r="D32" s="201"/>
      <c r="E32" s="201"/>
      <c r="F32" s="201"/>
      <c r="G32" s="201"/>
      <c r="H32" s="105"/>
      <c r="I32" s="106"/>
      <c r="J32" s="101"/>
      <c r="K32" s="101"/>
      <c r="L32" s="101"/>
      <c r="M32" s="102"/>
      <c r="N32" s="107"/>
      <c r="O32" s="107"/>
      <c r="P32" s="107"/>
      <c r="Q32" s="97"/>
      <c r="R32" s="97"/>
      <c r="S32" s="97"/>
      <c r="T32" s="97"/>
      <c r="U32" s="97"/>
      <c r="V32" s="97"/>
      <c r="W32" s="97"/>
      <c r="X32" s="97"/>
      <c r="Y32" s="97"/>
      <c r="Z32" s="97"/>
      <c r="AA32" s="97"/>
      <c r="AB32" s="97"/>
      <c r="AC32" s="109"/>
      <c r="AD32" s="97"/>
      <c r="AE32" s="97"/>
      <c r="AF32" s="97"/>
      <c r="AG32" s="97"/>
      <c r="AH32" s="97"/>
      <c r="AI32" s="97"/>
      <c r="AJ32" s="97"/>
      <c r="AK32" s="97"/>
      <c r="AL32" s="97"/>
      <c r="AM32" s="97"/>
      <c r="AN32" s="97"/>
      <c r="AO32" s="97"/>
      <c r="AP32" s="97"/>
      <c r="AQ32" s="97"/>
      <c r="AR32" s="97"/>
      <c r="AS32" s="97"/>
      <c r="AT32" s="97"/>
      <c r="AU32" s="97"/>
      <c r="AV32" s="97"/>
      <c r="AW32" s="97"/>
    </row>
    <row r="33" spans="1:49" ht="24" thickBot="1" x14ac:dyDescent="0.4">
      <c r="A33" s="201"/>
      <c r="B33" s="201"/>
      <c r="C33" s="201"/>
      <c r="D33" s="201"/>
      <c r="E33" s="201"/>
      <c r="F33" s="201"/>
      <c r="G33" s="201"/>
      <c r="H33" s="97"/>
      <c r="I33" s="97"/>
      <c r="J33" s="97"/>
      <c r="K33" s="97"/>
      <c r="L33" s="97"/>
      <c r="M33" s="102"/>
      <c r="N33" s="103" t="s">
        <v>85</v>
      </c>
      <c r="O33" s="103" t="s">
        <v>86</v>
      </c>
      <c r="P33" s="103" t="s">
        <v>87</v>
      </c>
      <c r="Q33" s="110"/>
      <c r="R33" s="110"/>
      <c r="S33" s="110"/>
      <c r="T33" s="110"/>
      <c r="U33" s="110"/>
      <c r="V33" s="110"/>
      <c r="W33" s="110"/>
      <c r="X33" s="110"/>
      <c r="Y33" s="97"/>
      <c r="Z33" s="97"/>
      <c r="AA33" s="97"/>
      <c r="AB33" s="97"/>
      <c r="AC33" s="104" t="s">
        <v>103</v>
      </c>
      <c r="AD33" s="97"/>
      <c r="AE33" s="97"/>
      <c r="AF33" s="97"/>
      <c r="AG33" s="97"/>
      <c r="AH33" s="97"/>
      <c r="AI33" s="97"/>
      <c r="AJ33" s="97"/>
      <c r="AK33" s="97"/>
      <c r="AL33" s="97"/>
      <c r="AM33" s="97"/>
      <c r="AN33" s="97"/>
      <c r="AO33" s="97"/>
      <c r="AP33" s="97"/>
      <c r="AQ33" s="97"/>
      <c r="AR33" s="97"/>
      <c r="AS33" s="97"/>
      <c r="AT33" s="97"/>
      <c r="AU33" s="97"/>
      <c r="AV33" s="97"/>
      <c r="AW33" s="97"/>
    </row>
    <row r="34" spans="1:49" ht="24.75" thickTop="1" thickBot="1" x14ac:dyDescent="0.4">
      <c r="A34" s="786" t="s">
        <v>102</v>
      </c>
      <c r="B34" s="787"/>
      <c r="C34" s="787"/>
      <c r="D34" s="787"/>
      <c r="E34" s="787"/>
      <c r="F34" s="787"/>
      <c r="G34" s="788"/>
      <c r="H34" s="210" t="s">
        <v>61</v>
      </c>
      <c r="I34" s="638" t="s">
        <v>150</v>
      </c>
      <c r="J34" s="639"/>
      <c r="K34" s="639"/>
      <c r="L34" s="640"/>
      <c r="M34" s="385">
        <f>SUMIFS(M6:M15,G6:G15,"AT",H6:H15,"ss")</f>
        <v>0</v>
      </c>
      <c r="N34" s="94">
        <f t="shared" ref="N34:N39" si="50">FLOOR(R34,1)</f>
        <v>0</v>
      </c>
      <c r="O34" s="95">
        <f t="shared" ref="O34:O39" si="51">FLOOR(V34,1)</f>
        <v>0</v>
      </c>
      <c r="P34" s="96">
        <f t="shared" ref="P34:P39" si="52">U34-X34</f>
        <v>0</v>
      </c>
      <c r="Q34" s="6">
        <f t="shared" ref="Q34:Q39" si="53">T34+X34+Y34</f>
        <v>0</v>
      </c>
      <c r="R34" s="6">
        <f t="shared" ref="R34:R38" si="54">M34/365</f>
        <v>0</v>
      </c>
      <c r="S34" s="6">
        <f t="shared" ref="S34:S39" si="55">FLOOR(R34,1)</f>
        <v>0</v>
      </c>
      <c r="T34" s="6">
        <f t="shared" ref="T34:T39" si="56">S34*365</f>
        <v>0</v>
      </c>
      <c r="U34" s="6">
        <f t="shared" ref="U34:U38" si="57">M34-T34</f>
        <v>0</v>
      </c>
      <c r="V34" s="6">
        <f t="shared" ref="V34:V39" si="58">U34/30</f>
        <v>0</v>
      </c>
      <c r="W34" s="6">
        <f t="shared" ref="W34:W39" si="59">FLOOR(V34,1)</f>
        <v>0</v>
      </c>
      <c r="X34" s="6">
        <f t="shared" ref="X34:X39" si="60">W34*30</f>
        <v>0</v>
      </c>
      <c r="AB34" s="97"/>
      <c r="AC34" s="386">
        <f>ROUND(IF(IF(O34&gt;12,6,O34*0.5)+IF(P34&gt;15,0.5,0)+IF(N34&gt;0,6,0)&gt;12,6,IF(O34&gt;12,6,O34*0.5)+IF(P34&gt;15,0.5,0)+IF(N34&gt;0,6,0)),3)</f>
        <v>0</v>
      </c>
      <c r="AD34" s="97"/>
      <c r="AE34" s="97"/>
      <c r="AF34" s="97"/>
      <c r="AG34" s="97"/>
      <c r="AH34" s="97"/>
      <c r="AI34" s="97"/>
      <c r="AJ34" s="97"/>
      <c r="AK34" s="97"/>
      <c r="AL34" s="97"/>
      <c r="AM34" s="97"/>
      <c r="AN34" s="97"/>
      <c r="AO34" s="97"/>
      <c r="AP34" s="97"/>
      <c r="AQ34" s="97"/>
      <c r="AR34" s="97"/>
      <c r="AS34" s="97"/>
      <c r="AT34" s="97"/>
      <c r="AU34" s="97"/>
      <c r="AV34" s="97"/>
      <c r="AW34" s="97"/>
    </row>
    <row r="35" spans="1:49" ht="23.65" customHeight="1" thickTop="1" thickBot="1" x14ac:dyDescent="0.4">
      <c r="A35" s="789" t="s">
        <v>106</v>
      </c>
      <c r="B35" s="790"/>
      <c r="C35" s="790"/>
      <c r="D35" s="790"/>
      <c r="E35" s="790"/>
      <c r="F35" s="790"/>
      <c r="G35" s="791"/>
      <c r="H35" s="210" t="s">
        <v>61</v>
      </c>
      <c r="I35" s="638" t="s">
        <v>100</v>
      </c>
      <c r="J35" s="639"/>
      <c r="K35" s="639"/>
      <c r="L35" s="640"/>
      <c r="M35" s="385">
        <f>SUMIFS(M6:M15,G6:G15,"AT",H6:H15,"NON")</f>
        <v>0</v>
      </c>
      <c r="N35" s="85">
        <f t="shared" si="50"/>
        <v>0</v>
      </c>
      <c r="O35" s="86">
        <f t="shared" si="51"/>
        <v>0</v>
      </c>
      <c r="P35" s="87">
        <f t="shared" si="52"/>
        <v>0</v>
      </c>
      <c r="Q35" s="6">
        <f t="shared" si="53"/>
        <v>0</v>
      </c>
      <c r="R35" s="6">
        <f t="shared" si="54"/>
        <v>0</v>
      </c>
      <c r="S35" s="6">
        <f t="shared" si="55"/>
        <v>0</v>
      </c>
      <c r="T35" s="6">
        <f t="shared" si="56"/>
        <v>0</v>
      </c>
      <c r="U35" s="6">
        <f t="shared" si="57"/>
        <v>0</v>
      </c>
      <c r="V35" s="6">
        <f t="shared" si="58"/>
        <v>0</v>
      </c>
      <c r="W35" s="6">
        <f t="shared" si="59"/>
        <v>0</v>
      </c>
      <c r="X35" s="6">
        <f t="shared" si="60"/>
        <v>0</v>
      </c>
      <c r="AB35" s="97"/>
      <c r="AC35" s="386">
        <f>ROUND(IF(IF(O35&gt;12,3,O35*0.25)+IF(P35&gt;15,0.25,0)+IF(N35&gt;0,3,0)&gt;12,6,IF(O35&gt;12,3,O35*0.25)+IF(P35&gt;15,0.25,0)+IF(N35&gt;0,3,0)),3)</f>
        <v>0</v>
      </c>
      <c r="AD35" s="97"/>
      <c r="AE35" s="97"/>
      <c r="AF35" s="97"/>
      <c r="AG35" s="97"/>
      <c r="AH35" s="97"/>
      <c r="AI35" s="97"/>
      <c r="AJ35" s="97"/>
      <c r="AK35" s="97"/>
      <c r="AL35" s="97"/>
      <c r="AM35" s="97"/>
      <c r="AN35" s="97"/>
      <c r="AO35" s="97"/>
      <c r="AP35" s="97"/>
      <c r="AQ35" s="97"/>
      <c r="AR35" s="97"/>
      <c r="AS35" s="97"/>
      <c r="AT35" s="97"/>
      <c r="AU35" s="97"/>
      <c r="AV35" s="97"/>
      <c r="AW35" s="97"/>
    </row>
    <row r="36" spans="1:49" ht="23.65" customHeight="1" thickTop="1" thickBot="1" x14ac:dyDescent="0.4">
      <c r="A36" s="792"/>
      <c r="B36" s="793"/>
      <c r="C36" s="793"/>
      <c r="D36" s="793"/>
      <c r="E36" s="793"/>
      <c r="F36" s="793"/>
      <c r="G36" s="794"/>
      <c r="H36" s="211" t="s">
        <v>101</v>
      </c>
      <c r="I36" s="638" t="s">
        <v>150</v>
      </c>
      <c r="J36" s="639"/>
      <c r="K36" s="639"/>
      <c r="L36" s="640"/>
      <c r="M36" s="385">
        <f>SUMIFS(M6:M15,G6:G15,"ALTRO",H6:H15,"SS")+SUMIFS(M6:M15,G6:G15,"CS",H6:H15,"SS")+SUMIFS(M6:M15,G6:G15,"AA",H6:H15,"SS")</f>
        <v>0</v>
      </c>
      <c r="N36" s="85">
        <f t="shared" si="50"/>
        <v>0</v>
      </c>
      <c r="O36" s="86">
        <f t="shared" si="51"/>
        <v>0</v>
      </c>
      <c r="P36" s="87">
        <f t="shared" si="52"/>
        <v>0</v>
      </c>
      <c r="Q36" s="6">
        <f t="shared" si="53"/>
        <v>0</v>
      </c>
      <c r="R36" s="6">
        <f t="shared" si="54"/>
        <v>0</v>
      </c>
      <c r="S36" s="6">
        <f t="shared" si="55"/>
        <v>0</v>
      </c>
      <c r="T36" s="6">
        <f t="shared" si="56"/>
        <v>0</v>
      </c>
      <c r="U36" s="6">
        <f t="shared" si="57"/>
        <v>0</v>
      </c>
      <c r="V36" s="6">
        <f t="shared" si="58"/>
        <v>0</v>
      </c>
      <c r="W36" s="6">
        <f t="shared" si="59"/>
        <v>0</v>
      </c>
      <c r="X36" s="6">
        <f t="shared" si="60"/>
        <v>0</v>
      </c>
      <c r="AB36" s="97"/>
      <c r="AC36" s="386">
        <f>ROUND(IF(IF(O36&gt;12,1.2,O36*0.1)+IF(P36&gt;15,0.1,0)+IF(N36&gt;0,1.2,0)&gt;12,1.2,IF(O36&gt;12,1.2,O36*0.1)+IF(P36&gt;15,0.1,0)+IF(N36&gt;0,1.2,0)),3)</f>
        <v>0</v>
      </c>
      <c r="AD36" s="97"/>
      <c r="AE36" s="97"/>
      <c r="AF36" s="97"/>
      <c r="AG36" s="97"/>
      <c r="AH36" s="97"/>
      <c r="AI36" s="97"/>
      <c r="AJ36" s="97"/>
      <c r="AK36" s="97"/>
      <c r="AL36" s="97"/>
      <c r="AM36" s="97"/>
      <c r="AN36" s="97"/>
      <c r="AO36" s="97"/>
      <c r="AP36" s="97"/>
      <c r="AQ36" s="97"/>
      <c r="AR36" s="97"/>
      <c r="AS36" s="97"/>
      <c r="AT36" s="97"/>
      <c r="AU36" s="97"/>
      <c r="AV36" s="97"/>
      <c r="AW36" s="97"/>
    </row>
    <row r="37" spans="1:49" ht="23.65" customHeight="1" thickTop="1" thickBot="1" x14ac:dyDescent="0.4">
      <c r="A37" s="792"/>
      <c r="B37" s="793"/>
      <c r="C37" s="793"/>
      <c r="D37" s="793"/>
      <c r="E37" s="793"/>
      <c r="F37" s="793"/>
      <c r="G37" s="794"/>
      <c r="H37" s="211" t="s">
        <v>101</v>
      </c>
      <c r="I37" s="638" t="s">
        <v>100</v>
      </c>
      <c r="J37" s="639"/>
      <c r="K37" s="639"/>
      <c r="L37" s="640"/>
      <c r="M37" s="385">
        <f>SUMIFS(M6:M15,G6:G15,"ALTRO",H6:H15,"NON")+          SUMIFS(M6:M15,G6:G15,"cs",H6:H15,"NON")                 +SUMIFS(M6:M15,G6:G15,"Aa",H6:H15,"NON")</f>
        <v>0</v>
      </c>
      <c r="N37" s="85">
        <f t="shared" si="50"/>
        <v>0</v>
      </c>
      <c r="O37" s="86">
        <f t="shared" si="51"/>
        <v>0</v>
      </c>
      <c r="P37" s="87">
        <f t="shared" si="52"/>
        <v>0</v>
      </c>
      <c r="Q37" s="6">
        <f t="shared" si="53"/>
        <v>0</v>
      </c>
      <c r="R37" s="6">
        <f t="shared" si="54"/>
        <v>0</v>
      </c>
      <c r="S37" s="6">
        <f t="shared" si="55"/>
        <v>0</v>
      </c>
      <c r="T37" s="6">
        <f t="shared" si="56"/>
        <v>0</v>
      </c>
      <c r="U37" s="6">
        <f t="shared" si="57"/>
        <v>0</v>
      </c>
      <c r="V37" s="6">
        <f t="shared" si="58"/>
        <v>0</v>
      </c>
      <c r="W37" s="6">
        <f t="shared" si="59"/>
        <v>0</v>
      </c>
      <c r="X37" s="6">
        <f t="shared" si="60"/>
        <v>0</v>
      </c>
      <c r="AB37" s="97"/>
      <c r="AC37" s="386">
        <f>ROUND(IF(IF(O37&gt;12,0.6,O37*0.05)+IF(P37&gt;15,0.05,0)+IF(N37&gt;0,0.6,0)&gt;12,0.6,IF(O37&gt;12,0.6,O37*0.05)+IF(P37&gt;15,0.05,0)+IF(N37&gt;0,0.6,0)),3)</f>
        <v>0</v>
      </c>
      <c r="AD37" s="97"/>
      <c r="AE37" s="97"/>
      <c r="AF37" s="97"/>
      <c r="AG37" s="97"/>
      <c r="AH37" s="97"/>
      <c r="AI37" s="97"/>
      <c r="AJ37" s="97"/>
      <c r="AK37" s="97"/>
      <c r="AL37" s="97"/>
      <c r="AM37" s="97"/>
      <c r="AN37" s="97"/>
      <c r="AO37" s="97"/>
      <c r="AP37" s="97"/>
      <c r="AQ37" s="97"/>
      <c r="AR37" s="97"/>
      <c r="AS37" s="97"/>
      <c r="AT37" s="97"/>
      <c r="AU37" s="97"/>
      <c r="AV37" s="97"/>
      <c r="AW37" s="97"/>
    </row>
    <row r="38" spans="1:49" ht="23.65" customHeight="1" thickTop="1" thickBot="1" x14ac:dyDescent="0.4">
      <c r="A38" s="782" t="s">
        <v>109</v>
      </c>
      <c r="B38" s="783"/>
      <c r="C38" s="783"/>
      <c r="D38" s="783"/>
      <c r="E38" s="783"/>
      <c r="F38" s="634" t="str">
        <f>IF(+Anno_1=0,"",+Anno_1)</f>
        <v/>
      </c>
      <c r="G38" s="635"/>
      <c r="H38" s="211" t="s">
        <v>101</v>
      </c>
      <c r="I38" s="638" t="s">
        <v>154</v>
      </c>
      <c r="J38" s="639"/>
      <c r="K38" s="639"/>
      <c r="L38" s="640"/>
      <c r="M38" s="385">
        <f>SUMIFS(M6:M15,G6:G15,"ALTRO",H6:H15,"ENTE")</f>
        <v>0</v>
      </c>
      <c r="N38" s="91">
        <f t="shared" si="50"/>
        <v>0</v>
      </c>
      <c r="O38" s="92">
        <f t="shared" si="51"/>
        <v>0</v>
      </c>
      <c r="P38" s="93">
        <f t="shared" si="52"/>
        <v>0</v>
      </c>
      <c r="Q38" s="6">
        <f t="shared" si="53"/>
        <v>0</v>
      </c>
      <c r="R38" s="6">
        <f t="shared" si="54"/>
        <v>0</v>
      </c>
      <c r="S38" s="6">
        <f t="shared" si="55"/>
        <v>0</v>
      </c>
      <c r="T38" s="6">
        <f t="shared" si="56"/>
        <v>0</v>
      </c>
      <c r="U38" s="6">
        <f t="shared" si="57"/>
        <v>0</v>
      </c>
      <c r="V38" s="6">
        <f t="shared" si="58"/>
        <v>0</v>
      </c>
      <c r="W38" s="6">
        <f t="shared" si="59"/>
        <v>0</v>
      </c>
      <c r="X38" s="6">
        <f t="shared" si="60"/>
        <v>0</v>
      </c>
      <c r="AB38" s="97"/>
      <c r="AC38" s="386">
        <f>ROUND(IF(IF(O38&gt;12,0.6,O38*0.05)+IF(P38&gt;15,0.05,0)+IF(N38&gt;0,0.6,0)&gt;12,0.6,IF(O38&gt;12,0.6,O38*0.05)+IF(P38&gt;15,0.05,0)+IF(N38&gt;0,0.6,0)),3)</f>
        <v>0</v>
      </c>
      <c r="AD38" s="97"/>
      <c r="AE38" s="97"/>
      <c r="AF38" s="97"/>
      <c r="AG38" s="97"/>
      <c r="AH38" s="97"/>
      <c r="AI38" s="97"/>
      <c r="AJ38" s="97"/>
      <c r="AK38" s="97"/>
      <c r="AL38" s="97"/>
      <c r="AM38" s="97"/>
      <c r="AN38" s="97"/>
      <c r="AO38" s="97"/>
      <c r="AP38" s="97"/>
      <c r="AQ38" s="97"/>
      <c r="AR38" s="97"/>
      <c r="AS38" s="97"/>
      <c r="AT38" s="97"/>
      <c r="AU38" s="97"/>
      <c r="AV38" s="97"/>
      <c r="AW38" s="97"/>
    </row>
    <row r="39" spans="1:49" ht="23.65" customHeight="1" thickTop="1" thickBot="1" x14ac:dyDescent="0.4">
      <c r="A39" s="784"/>
      <c r="B39" s="785"/>
      <c r="C39" s="785"/>
      <c r="D39" s="785"/>
      <c r="E39" s="785"/>
      <c r="F39" s="636"/>
      <c r="G39" s="637"/>
      <c r="H39" s="656" t="s">
        <v>110</v>
      </c>
      <c r="I39" s="657"/>
      <c r="J39" s="657"/>
      <c r="K39" s="657"/>
      <c r="L39" s="658"/>
      <c r="M39" s="390">
        <f>SUM(M34:M38)</f>
        <v>0</v>
      </c>
      <c r="N39" s="148">
        <f t="shared" si="50"/>
        <v>0</v>
      </c>
      <c r="O39" s="146">
        <f t="shared" si="51"/>
        <v>0</v>
      </c>
      <c r="P39" s="147">
        <f t="shared" si="52"/>
        <v>0</v>
      </c>
      <c r="Q39" s="6">
        <f t="shared" si="53"/>
        <v>0</v>
      </c>
      <c r="R39" s="6">
        <f>M39/365</f>
        <v>0</v>
      </c>
      <c r="S39" s="6">
        <f t="shared" si="55"/>
        <v>0</v>
      </c>
      <c r="T39" s="6">
        <f t="shared" si="56"/>
        <v>0</v>
      </c>
      <c r="U39" s="6">
        <f>M39-T39</f>
        <v>0</v>
      </c>
      <c r="V39" s="6">
        <f t="shared" si="58"/>
        <v>0</v>
      </c>
      <c r="W39" s="6">
        <f t="shared" si="59"/>
        <v>0</v>
      </c>
      <c r="X39" s="6">
        <f t="shared" si="60"/>
        <v>0</v>
      </c>
      <c r="AB39" s="97"/>
      <c r="AC39" s="388">
        <f>IF(SUM(AC34:AC38)&gt;6,6,SUM(AC34:AC38))</f>
        <v>0</v>
      </c>
      <c r="AD39" s="97"/>
      <c r="AE39" s="97"/>
      <c r="AF39" s="97"/>
      <c r="AG39" s="97"/>
      <c r="AH39" s="97"/>
      <c r="AI39" s="97"/>
      <c r="AJ39" s="97"/>
      <c r="AK39" s="97"/>
      <c r="AL39" s="97"/>
      <c r="AM39" s="97"/>
      <c r="AN39" s="97"/>
      <c r="AO39" s="97"/>
      <c r="AP39" s="97"/>
      <c r="AQ39" s="97"/>
      <c r="AR39" s="97"/>
      <c r="AS39" s="97"/>
      <c r="AT39" s="97"/>
      <c r="AU39" s="97"/>
      <c r="AV39" s="97"/>
      <c r="AW39" s="97"/>
    </row>
    <row r="40" spans="1:49" x14ac:dyDescent="0.2">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row>
    <row r="41" spans="1:49" x14ac:dyDescent="0.2">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row>
    <row r="42" spans="1:49" x14ac:dyDescent="0.2">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row>
    <row r="43" spans="1:49" x14ac:dyDescent="0.2">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row>
    <row r="44" spans="1:49"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row>
    <row r="45" spans="1:49"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row>
    <row r="46" spans="1:49"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row>
    <row r="47" spans="1:49"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row>
    <row r="48" spans="1:49"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row>
    <row r="49" spans="1:49"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row>
    <row r="50" spans="1:49" x14ac:dyDescent="0.2">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row>
    <row r="51" spans="1:49" x14ac:dyDescent="0.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row>
    <row r="52" spans="1:49" x14ac:dyDescent="0.2">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row>
    <row r="53" spans="1:49" x14ac:dyDescent="0.2">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row>
    <row r="54" spans="1:49"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row>
    <row r="55" spans="1:49" x14ac:dyDescent="0.2">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row>
    <row r="56" spans="1:49"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row>
    <row r="57" spans="1:49" x14ac:dyDescent="0.2">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row>
    <row r="58" spans="1:49" x14ac:dyDescent="0.2">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row>
    <row r="59" spans="1:49" x14ac:dyDescent="0.2">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row>
    <row r="60" spans="1:49" x14ac:dyDescent="0.2">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row>
    <row r="61" spans="1:49" x14ac:dyDescent="0.2">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row>
    <row r="62" spans="1:49" x14ac:dyDescent="0.2">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row>
    <row r="63" spans="1:49" x14ac:dyDescent="0.2">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row>
    <row r="64" spans="1:49" x14ac:dyDescent="0.2">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row>
    <row r="65" spans="1:49" x14ac:dyDescent="0.2">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row>
    <row r="66" spans="1:49" x14ac:dyDescent="0.2">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row>
    <row r="67" spans="1:49" x14ac:dyDescent="0.2">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row>
    <row r="68" spans="1:49" x14ac:dyDescent="0.2">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row>
    <row r="69" spans="1:49" x14ac:dyDescent="0.2">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row>
    <row r="70" spans="1:49" x14ac:dyDescent="0.2">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row>
    <row r="71" spans="1:49" x14ac:dyDescent="0.2">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row>
    <row r="72" spans="1:49" x14ac:dyDescent="0.2">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row>
    <row r="73" spans="1:49" x14ac:dyDescent="0.2">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row>
    <row r="74" spans="1:49" x14ac:dyDescent="0.2">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row>
    <row r="75" spans="1:49" x14ac:dyDescent="0.2">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row>
    <row r="76" spans="1:49" x14ac:dyDescent="0.2">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row>
    <row r="77" spans="1:49" x14ac:dyDescent="0.2">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row>
    <row r="78" spans="1:49" x14ac:dyDescent="0.2">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row>
  </sheetData>
  <sheetProtection algorithmName="SHA-512" hashValue="dp5tb4hdoQlzNzCgDrMl1/DT9p4xq/Z58fL5iT3GrmRuSG+L4v6rDyAX20sm5Qhuus+sCdsas7zjwJUhxxHhNg==" saltValue="i0TAvXHeycUk21LlRtvDjg==" spinCount="100000" sheet="1" objects="1" scenarios="1"/>
  <mergeCells count="70">
    <mergeCell ref="AF2:AG2"/>
    <mergeCell ref="AI4:AN4"/>
    <mergeCell ref="AI6:AN6"/>
    <mergeCell ref="AI10:AN10"/>
    <mergeCell ref="AI11:AN11"/>
    <mergeCell ref="AE4:AG6"/>
    <mergeCell ref="AI1:AN2"/>
    <mergeCell ref="AI12:AN13"/>
    <mergeCell ref="A30:E31"/>
    <mergeCell ref="F30:G31"/>
    <mergeCell ref="A38:E39"/>
    <mergeCell ref="F38:G39"/>
    <mergeCell ref="I38:L38"/>
    <mergeCell ref="H39:L39"/>
    <mergeCell ref="A34:G34"/>
    <mergeCell ref="I34:L34"/>
    <mergeCell ref="A35:G37"/>
    <mergeCell ref="I35:L35"/>
    <mergeCell ref="I36:L36"/>
    <mergeCell ref="I37:L37"/>
    <mergeCell ref="I30:L30"/>
    <mergeCell ref="H31:L31"/>
    <mergeCell ref="I22:L22"/>
    <mergeCell ref="A27:G29"/>
    <mergeCell ref="I27:L27"/>
    <mergeCell ref="I28:L28"/>
    <mergeCell ref="I29:L29"/>
    <mergeCell ref="A22:E23"/>
    <mergeCell ref="F22:G23"/>
    <mergeCell ref="A6:A15"/>
    <mergeCell ref="H6:L6"/>
    <mergeCell ref="H23:L23"/>
    <mergeCell ref="A26:G26"/>
    <mergeCell ref="I26:L26"/>
    <mergeCell ref="A18:G18"/>
    <mergeCell ref="I18:L18"/>
    <mergeCell ref="A19:G21"/>
    <mergeCell ref="I19:L19"/>
    <mergeCell ref="I20:L20"/>
    <mergeCell ref="I21:L21"/>
    <mergeCell ref="AC6:AC15"/>
    <mergeCell ref="H7:L7"/>
    <mergeCell ref="AE7:AG7"/>
    <mergeCell ref="H8:L8"/>
    <mergeCell ref="AE8:AG8"/>
    <mergeCell ref="H9:L9"/>
    <mergeCell ref="H10:L10"/>
    <mergeCell ref="AD10:AD13"/>
    <mergeCell ref="AE10:AG15"/>
    <mergeCell ref="H11:L11"/>
    <mergeCell ref="H12:L12"/>
    <mergeCell ref="H13:L13"/>
    <mergeCell ref="H14:L14"/>
    <mergeCell ref="H15:L15"/>
    <mergeCell ref="F1:J2"/>
    <mergeCell ref="K1:AC2"/>
    <mergeCell ref="A1:B2"/>
    <mergeCell ref="C1:C2"/>
    <mergeCell ref="A4:A5"/>
    <mergeCell ref="B4:B5"/>
    <mergeCell ref="C4:C5"/>
    <mergeCell ref="D4:D5"/>
    <mergeCell ref="E4:E5"/>
    <mergeCell ref="F4:F5"/>
    <mergeCell ref="M4:M5"/>
    <mergeCell ref="N4:P4"/>
    <mergeCell ref="AC4:AC5"/>
    <mergeCell ref="H3:L3"/>
    <mergeCell ref="G4:G5"/>
    <mergeCell ref="H4:L5"/>
  </mergeCells>
  <pageMargins left="0.7" right="0.7" top="0.75" bottom="0.75" header="0.3" footer="0.3"/>
  <pageSetup paperSize="9" scale="5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5">
    <pageSetUpPr fitToPage="1"/>
  </sheetPr>
  <dimension ref="A1:BD59"/>
  <sheetViews>
    <sheetView topLeftCell="A10" zoomScale="75" zoomScaleNormal="75" workbookViewId="0">
      <selection activeCell="M34" sqref="M34:AC39"/>
    </sheetView>
  </sheetViews>
  <sheetFormatPr defaultRowHeight="12.75" x14ac:dyDescent="0.2"/>
  <cols>
    <col min="1" max="1" width="7" customWidth="1"/>
    <col min="2" max="2" width="3.83203125" customWidth="1"/>
    <col min="3" max="3" width="28.6640625" customWidth="1"/>
    <col min="4" max="5" width="18.83203125" customWidth="1"/>
    <col min="6" max="6" width="15.6640625" customWidth="1"/>
    <col min="7" max="7" width="12.6640625" customWidth="1"/>
    <col min="8" max="8" width="5.6640625" customWidth="1"/>
    <col min="9" max="12" width="1.83203125" customWidth="1"/>
    <col min="13" max="13" width="9.6640625" customWidth="1"/>
    <col min="14" max="16" width="6.1640625" customWidth="1"/>
    <col min="17" max="26" width="0" hidden="1" customWidth="1"/>
    <col min="27" max="27" width="0.1640625" customWidth="1"/>
    <col min="28" max="28" width="2" customWidth="1"/>
    <col min="29" max="29" width="12.6640625" customWidth="1"/>
    <col min="30" max="30" width="2.6640625" customWidth="1"/>
    <col min="31" max="31" width="20.33203125" customWidth="1"/>
    <col min="32" max="32" width="1.6640625" customWidth="1"/>
    <col min="33" max="33" width="6.6640625" customWidth="1"/>
    <col min="34" max="34" width="2.6640625" customWidth="1"/>
    <col min="39" max="39" width="2.6640625" customWidth="1"/>
  </cols>
  <sheetData>
    <row r="1" spans="1:54" ht="25.15" customHeight="1" thickBot="1" x14ac:dyDescent="0.25">
      <c r="A1" s="691" t="s">
        <v>108</v>
      </c>
      <c r="B1" s="692"/>
      <c r="C1" s="695"/>
      <c r="D1" s="149" t="s">
        <v>84</v>
      </c>
      <c r="E1" s="150" t="s">
        <v>5</v>
      </c>
      <c r="F1" s="676" t="s">
        <v>142</v>
      </c>
      <c r="G1" s="677"/>
      <c r="H1" s="677"/>
      <c r="I1" s="677"/>
      <c r="J1" s="677"/>
      <c r="K1" s="670" t="str">
        <f>IF(+'SCHEDE '!B2=0,"Inserire il nome nel file SCHEDE",+'SCHEDE '!B2)</f>
        <v/>
      </c>
      <c r="L1" s="671"/>
      <c r="M1" s="671"/>
      <c r="N1" s="671"/>
      <c r="O1" s="671"/>
      <c r="P1" s="671"/>
      <c r="Q1" s="671"/>
      <c r="R1" s="671"/>
      <c r="S1" s="671"/>
      <c r="T1" s="671"/>
      <c r="U1" s="671"/>
      <c r="V1" s="671"/>
      <c r="W1" s="671"/>
      <c r="X1" s="671"/>
      <c r="Y1" s="671"/>
      <c r="Z1" s="671"/>
      <c r="AA1" s="671"/>
      <c r="AB1" s="671"/>
      <c r="AC1" s="672"/>
      <c r="AD1" s="97"/>
      <c r="AE1" s="97"/>
      <c r="AF1" s="97"/>
      <c r="AG1" s="97"/>
      <c r="AH1" s="97"/>
      <c r="AI1" s="617" t="s">
        <v>228</v>
      </c>
      <c r="AJ1" s="618"/>
      <c r="AK1" s="618"/>
      <c r="AL1" s="618"/>
      <c r="AM1" s="618"/>
      <c r="AN1" s="619"/>
      <c r="AO1" s="97"/>
      <c r="AP1" s="97"/>
      <c r="AQ1" s="97"/>
      <c r="AR1" s="97"/>
      <c r="AS1" s="97"/>
      <c r="AT1" s="97"/>
      <c r="AU1" s="97"/>
      <c r="AV1" s="97"/>
      <c r="AW1" s="97"/>
      <c r="AX1" s="97"/>
      <c r="AY1" s="97"/>
      <c r="AZ1" s="97"/>
      <c r="BA1" s="97"/>
      <c r="BB1" s="97"/>
    </row>
    <row r="2" spans="1:54" ht="25.15" customHeight="1" thickBot="1" x14ac:dyDescent="0.25">
      <c r="A2" s="693"/>
      <c r="B2" s="694"/>
      <c r="C2" s="696"/>
      <c r="D2" s="136"/>
      <c r="E2" s="137"/>
      <c r="F2" s="678"/>
      <c r="G2" s="679"/>
      <c r="H2" s="679"/>
      <c r="I2" s="679"/>
      <c r="J2" s="679"/>
      <c r="K2" s="673"/>
      <c r="L2" s="674"/>
      <c r="M2" s="674"/>
      <c r="N2" s="674"/>
      <c r="O2" s="674"/>
      <c r="P2" s="674"/>
      <c r="Q2" s="674"/>
      <c r="R2" s="674"/>
      <c r="S2" s="674"/>
      <c r="T2" s="674"/>
      <c r="U2" s="674"/>
      <c r="V2" s="674"/>
      <c r="W2" s="674"/>
      <c r="X2" s="674"/>
      <c r="Y2" s="674"/>
      <c r="Z2" s="674"/>
      <c r="AA2" s="674"/>
      <c r="AB2" s="674"/>
      <c r="AC2" s="675"/>
      <c r="AD2" s="97"/>
      <c r="AE2" s="117" t="s">
        <v>7</v>
      </c>
      <c r="AF2" s="721" t="str">
        <f>+Start!X4</f>
        <v>21.3</v>
      </c>
      <c r="AG2" s="722"/>
      <c r="AH2" s="97"/>
      <c r="AI2" s="620"/>
      <c r="AJ2" s="621"/>
      <c r="AK2" s="621"/>
      <c r="AL2" s="621"/>
      <c r="AM2" s="621"/>
      <c r="AN2" s="622"/>
      <c r="AO2" s="97"/>
      <c r="AP2" s="97"/>
      <c r="AQ2" s="97"/>
      <c r="AR2" s="97"/>
      <c r="AS2" s="97"/>
      <c r="AT2" s="97"/>
      <c r="AU2" s="97"/>
      <c r="AV2" s="97"/>
      <c r="AW2" s="97"/>
      <c r="AX2" s="97"/>
      <c r="AY2" s="97"/>
      <c r="AZ2" s="97"/>
      <c r="BA2" s="97"/>
      <c r="BB2" s="97"/>
    </row>
    <row r="3" spans="1:54" ht="25.15" customHeight="1" thickBot="1" x14ac:dyDescent="0.25">
      <c r="A3" s="112"/>
      <c r="B3" s="112"/>
      <c r="C3" s="112"/>
      <c r="D3" s="112"/>
      <c r="E3" s="112"/>
      <c r="F3" s="135"/>
      <c r="G3" s="134" t="s">
        <v>134</v>
      </c>
      <c r="H3" s="698" t="s">
        <v>143</v>
      </c>
      <c r="I3" s="699"/>
      <c r="J3" s="699"/>
      <c r="K3" s="699"/>
      <c r="L3" s="700"/>
      <c r="M3" s="112"/>
      <c r="N3" s="112"/>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row>
    <row r="4" spans="1:54" ht="30" customHeight="1" thickTop="1" x14ac:dyDescent="0.2">
      <c r="A4" s="762" t="s">
        <v>108</v>
      </c>
      <c r="B4" s="746" t="s">
        <v>89</v>
      </c>
      <c r="C4" s="703" t="s">
        <v>83</v>
      </c>
      <c r="D4" s="701" t="s">
        <v>84</v>
      </c>
      <c r="E4" s="701" t="s">
        <v>5</v>
      </c>
      <c r="F4" s="748" t="s">
        <v>107</v>
      </c>
      <c r="G4" s="689" t="s">
        <v>151</v>
      </c>
      <c r="H4" s="680" t="s">
        <v>149</v>
      </c>
      <c r="I4" s="681"/>
      <c r="J4" s="681"/>
      <c r="K4" s="681"/>
      <c r="L4" s="682"/>
      <c r="M4" s="716" t="s">
        <v>6</v>
      </c>
      <c r="N4" s="718" t="s">
        <v>88</v>
      </c>
      <c r="O4" s="719"/>
      <c r="P4" s="720"/>
      <c r="Q4" s="72" t="s">
        <v>90</v>
      </c>
      <c r="R4" s="72" t="s">
        <v>91</v>
      </c>
      <c r="S4" s="72" t="s">
        <v>92</v>
      </c>
      <c r="T4" s="72" t="s">
        <v>93</v>
      </c>
      <c r="U4" s="72" t="s">
        <v>94</v>
      </c>
      <c r="V4" s="72" t="s">
        <v>95</v>
      </c>
      <c r="W4" s="72" t="s">
        <v>96</v>
      </c>
      <c r="X4" s="72" t="s">
        <v>97</v>
      </c>
      <c r="Y4" s="72" t="s">
        <v>98</v>
      </c>
      <c r="AA4" s="69"/>
      <c r="AB4" s="97"/>
      <c r="AC4" s="764" t="s">
        <v>135</v>
      </c>
      <c r="AD4" s="98"/>
      <c r="AE4" s="731" t="s">
        <v>111</v>
      </c>
      <c r="AF4" s="732"/>
      <c r="AG4" s="733"/>
      <c r="AH4" s="97"/>
      <c r="AI4" s="623" t="s">
        <v>144</v>
      </c>
      <c r="AJ4" s="623"/>
      <c r="AK4" s="623"/>
      <c r="AL4" s="623"/>
      <c r="AM4" s="623"/>
      <c r="AN4" s="623"/>
      <c r="AO4" s="97"/>
      <c r="AP4" s="97"/>
      <c r="AQ4" s="97"/>
      <c r="AR4" s="97"/>
      <c r="AS4" s="97"/>
      <c r="AT4" s="97"/>
      <c r="AU4" s="97"/>
      <c r="AV4" s="97"/>
      <c r="AW4" s="97"/>
      <c r="AX4" s="97"/>
      <c r="AY4" s="97"/>
      <c r="AZ4" s="97"/>
      <c r="BA4" s="97"/>
      <c r="BB4" s="97"/>
    </row>
    <row r="5" spans="1:54" ht="30" customHeight="1" thickBot="1" x14ac:dyDescent="0.25">
      <c r="A5" s="763"/>
      <c r="B5" s="747"/>
      <c r="C5" s="704"/>
      <c r="D5" s="702"/>
      <c r="E5" s="702"/>
      <c r="F5" s="749"/>
      <c r="G5" s="690"/>
      <c r="H5" s="683"/>
      <c r="I5" s="684"/>
      <c r="J5" s="684"/>
      <c r="K5" s="684"/>
      <c r="L5" s="685"/>
      <c r="M5" s="717"/>
      <c r="N5" s="68" t="s">
        <v>85</v>
      </c>
      <c r="O5" s="4" t="s">
        <v>86</v>
      </c>
      <c r="P5" s="5" t="s">
        <v>87</v>
      </c>
      <c r="Q5" s="72" t="s">
        <v>99</v>
      </c>
      <c r="R5" s="73"/>
      <c r="S5" s="73"/>
      <c r="T5" s="73"/>
      <c r="U5" s="73"/>
      <c r="V5" s="73"/>
      <c r="W5" s="73"/>
      <c r="X5" s="73"/>
      <c r="Y5" s="73"/>
      <c r="AA5" s="69"/>
      <c r="AB5" s="97"/>
      <c r="AC5" s="765"/>
      <c r="AD5" s="98"/>
      <c r="AE5" s="734"/>
      <c r="AF5" s="735"/>
      <c r="AG5" s="736"/>
      <c r="AH5" s="97"/>
      <c r="AI5" s="215" t="s">
        <v>145</v>
      </c>
      <c r="AJ5" s="215"/>
      <c r="AK5" s="215"/>
      <c r="AL5" s="215"/>
      <c r="AM5" s="290"/>
      <c r="AN5" s="297"/>
      <c r="AO5" s="97"/>
      <c r="AP5" s="97"/>
      <c r="AQ5" s="97"/>
      <c r="AR5" s="97"/>
      <c r="AS5" s="97"/>
      <c r="AT5" s="97"/>
      <c r="AU5" s="97"/>
      <c r="AV5" s="97"/>
      <c r="AW5" s="97"/>
      <c r="AX5" s="97"/>
      <c r="AY5" s="97"/>
      <c r="AZ5" s="97"/>
      <c r="BA5" s="97"/>
      <c r="BB5" s="97"/>
    </row>
    <row r="6" spans="1:54" ht="25.15" customHeight="1" thickTop="1" thickBot="1" x14ac:dyDescent="0.4">
      <c r="A6" s="705" t="str">
        <f>IF(+Anno_1=0,"",+Anno_1)</f>
        <v/>
      </c>
      <c r="B6" s="70">
        <v>1</v>
      </c>
      <c r="C6" s="113"/>
      <c r="D6" s="141"/>
      <c r="E6" s="142"/>
      <c r="F6" s="377" t="str">
        <f t="shared" ref="F6:F15" si="0">IF(OR(D6=0,E6=0,+Anno_1=0),"",IF(OR(E6&gt;data_2,D6&lt;data_1),"DATA ERRATA","ok"))</f>
        <v/>
      </c>
      <c r="G6" s="139"/>
      <c r="H6" s="686"/>
      <c r="I6" s="687"/>
      <c r="J6" s="687"/>
      <c r="K6" s="687"/>
      <c r="L6" s="688"/>
      <c r="M6" s="378">
        <f>IF(G6=0,0,      IF(H6=0,0,IF(AND(G6&lt;&gt;"AA",G6&lt;&gt;"AT",G6&lt;&gt;"CS",G6&lt;&gt;"ALTRO"),"ERRORE",IF(AND(H6&lt;&gt;"NON",H6&lt;&gt;"SS",H6&lt;&gt;"ENTE"),"ERRORE",ROUND(E6-D6+1,0)))))</f>
        <v>0</v>
      </c>
      <c r="N6" s="85">
        <f t="shared" ref="N6:N9" si="1">FLOOR(R6,1)</f>
        <v>0</v>
      </c>
      <c r="O6" s="379">
        <f>FLOOR(V6,1)</f>
        <v>0</v>
      </c>
      <c r="P6" s="87">
        <f t="shared" ref="P6:P9" si="2">U6-X6</f>
        <v>0</v>
      </c>
      <c r="Q6" s="71">
        <f t="shared" ref="Q6:Q9" si="3">T6+X6+Y6</f>
        <v>0</v>
      </c>
      <c r="R6" s="6">
        <f t="shared" ref="R6:R9" si="4">M6/365</f>
        <v>0</v>
      </c>
      <c r="S6" s="6">
        <f t="shared" ref="S6:S16" si="5">FLOOR(R6,1)</f>
        <v>0</v>
      </c>
      <c r="T6" s="6">
        <f t="shared" ref="T6:T16" si="6">S6*365</f>
        <v>0</v>
      </c>
      <c r="U6" s="6">
        <f t="shared" ref="U6:U9" si="7">M6-T6</f>
        <v>0</v>
      </c>
      <c r="V6" s="6">
        <f t="shared" ref="V6:V16" si="8">U6/30</f>
        <v>0</v>
      </c>
      <c r="W6" s="6">
        <f t="shared" ref="W6:W16" si="9">FLOOR(V6,1)</f>
        <v>0</v>
      </c>
      <c r="X6" s="6">
        <f t="shared" ref="X6:X16" si="10">W6*30</f>
        <v>0</v>
      </c>
      <c r="Y6" s="6">
        <f t="shared" ref="Y6:Y9" si="11">U6-X6</f>
        <v>0</v>
      </c>
      <c r="AA6" s="69"/>
      <c r="AB6" s="97"/>
      <c r="AC6" s="705" t="str">
        <f>IF(+Anno_1=0,"",+Anno_1)</f>
        <v/>
      </c>
      <c r="AD6" s="99"/>
      <c r="AE6" s="734"/>
      <c r="AF6" s="735"/>
      <c r="AG6" s="736"/>
      <c r="AH6" s="97"/>
      <c r="AI6" s="623" t="s">
        <v>146</v>
      </c>
      <c r="AJ6" s="623"/>
      <c r="AK6" s="623"/>
      <c r="AL6" s="623"/>
      <c r="AM6" s="623"/>
      <c r="AN6" s="623"/>
      <c r="AO6" s="97"/>
      <c r="AP6" s="97"/>
      <c r="AQ6" s="97"/>
      <c r="AR6" s="97"/>
      <c r="AS6" s="97"/>
      <c r="AT6" s="97"/>
      <c r="AU6" s="97"/>
      <c r="AV6" s="97"/>
      <c r="AW6" s="97"/>
      <c r="AX6" s="97"/>
      <c r="AY6" s="97"/>
      <c r="AZ6" s="97"/>
      <c r="BA6" s="97"/>
      <c r="BB6" s="97"/>
    </row>
    <row r="7" spans="1:54" ht="25.15" customHeight="1" thickBot="1" x14ac:dyDescent="0.4">
      <c r="A7" s="706"/>
      <c r="B7" s="70">
        <v>2</v>
      </c>
      <c r="C7" s="113"/>
      <c r="D7" s="141"/>
      <c r="E7" s="142"/>
      <c r="F7" s="377" t="str">
        <f t="shared" si="0"/>
        <v/>
      </c>
      <c r="G7" s="139"/>
      <c r="H7" s="686"/>
      <c r="I7" s="687"/>
      <c r="J7" s="687"/>
      <c r="K7" s="687"/>
      <c r="L7" s="688"/>
      <c r="M7" s="391">
        <f>IF(G7=0,0,      IF(H7=0,0,IF(AND(G7&lt;&gt;"AA",G7&lt;&gt;"AT",G7&lt;&gt;"CS",G7&lt;&gt;"ALTRO"),"ERRORE",IF(AND(H7&lt;&gt;"NON",H7&lt;&gt;"SS",H7&lt;&gt;"ENTE"),"ERRORE",ROUND(E7-D7+1,0)))))</f>
        <v>0</v>
      </c>
      <c r="N7" s="85">
        <f t="shared" si="1"/>
        <v>0</v>
      </c>
      <c r="O7" s="86">
        <f t="shared" ref="O7:O9" si="12">FLOOR(V7,1)</f>
        <v>0</v>
      </c>
      <c r="P7" s="87">
        <f t="shared" si="2"/>
        <v>0</v>
      </c>
      <c r="Q7" s="71">
        <f t="shared" si="3"/>
        <v>0</v>
      </c>
      <c r="R7" s="6">
        <f t="shared" si="4"/>
        <v>0</v>
      </c>
      <c r="S7" s="6">
        <f t="shared" si="5"/>
        <v>0</v>
      </c>
      <c r="T7" s="6">
        <f t="shared" si="6"/>
        <v>0</v>
      </c>
      <c r="U7" s="6">
        <f t="shared" si="7"/>
        <v>0</v>
      </c>
      <c r="V7" s="6">
        <f t="shared" si="8"/>
        <v>0</v>
      </c>
      <c r="W7" s="6">
        <f t="shared" si="9"/>
        <v>0</v>
      </c>
      <c r="X7" s="6">
        <f t="shared" si="10"/>
        <v>0</v>
      </c>
      <c r="Y7" s="6">
        <f t="shared" si="11"/>
        <v>0</v>
      </c>
      <c r="AA7" s="69"/>
      <c r="AB7" s="97"/>
      <c r="AC7" s="706"/>
      <c r="AD7" s="100"/>
      <c r="AE7" s="711" t="s">
        <v>155</v>
      </c>
      <c r="AF7" s="712"/>
      <c r="AG7" s="713"/>
      <c r="AH7" s="97"/>
      <c r="AI7" s="215" t="s">
        <v>147</v>
      </c>
      <c r="AJ7" s="215"/>
      <c r="AK7" s="215"/>
      <c r="AL7" s="290"/>
      <c r="AM7" s="291"/>
      <c r="AN7" s="297"/>
      <c r="AO7" s="97"/>
      <c r="AP7" s="97"/>
      <c r="AQ7" s="97"/>
      <c r="AR7" s="97"/>
      <c r="AS7" s="97"/>
      <c r="AT7" s="97"/>
      <c r="AU7" s="97"/>
      <c r="AV7" s="97"/>
      <c r="AW7" s="97"/>
      <c r="AX7" s="97"/>
      <c r="AY7" s="97"/>
      <c r="AZ7" s="97"/>
      <c r="BA7" s="97"/>
      <c r="BB7" s="97"/>
    </row>
    <row r="8" spans="1:54" ht="25.15" customHeight="1" thickBot="1" x14ac:dyDescent="0.4">
      <c r="A8" s="706"/>
      <c r="B8" s="70">
        <v>3</v>
      </c>
      <c r="C8" s="113"/>
      <c r="D8" s="141"/>
      <c r="E8" s="142"/>
      <c r="F8" s="377" t="str">
        <f t="shared" si="0"/>
        <v/>
      </c>
      <c r="G8" s="139"/>
      <c r="H8" s="686"/>
      <c r="I8" s="687"/>
      <c r="J8" s="687"/>
      <c r="K8" s="687"/>
      <c r="L8" s="688"/>
      <c r="M8" s="391">
        <f t="shared" ref="M8:M15" si="13">IF(G8=0,0,      IF(H8=0,0,IF(AND(G8&lt;&gt;"AA",G8&lt;&gt;"AT",G8&lt;&gt;"CS",G8&lt;&gt;"ALTRO"),"ERRORE",IF(AND(H8&lt;&gt;"NON",H8&lt;&gt;"SS",H8&lt;&gt;"ENTE"),"ERRORE",ROUND(E8-D8+1,0)))))</f>
        <v>0</v>
      </c>
      <c r="N8" s="85">
        <f t="shared" si="1"/>
        <v>0</v>
      </c>
      <c r="O8" s="86">
        <f t="shared" si="12"/>
        <v>0</v>
      </c>
      <c r="P8" s="87">
        <f t="shared" si="2"/>
        <v>0</v>
      </c>
      <c r="Q8" s="71">
        <f t="shared" si="3"/>
        <v>0</v>
      </c>
      <c r="R8" s="6">
        <f t="shared" si="4"/>
        <v>0</v>
      </c>
      <c r="S8" s="6">
        <f t="shared" si="5"/>
        <v>0</v>
      </c>
      <c r="T8" s="6">
        <f t="shared" si="6"/>
        <v>0</v>
      </c>
      <c r="U8" s="6">
        <f t="shared" si="7"/>
        <v>0</v>
      </c>
      <c r="V8" s="6">
        <f t="shared" si="8"/>
        <v>0</v>
      </c>
      <c r="W8" s="6">
        <f t="shared" si="9"/>
        <v>0</v>
      </c>
      <c r="X8" s="6">
        <f t="shared" si="10"/>
        <v>0</v>
      </c>
      <c r="Y8" s="6">
        <f t="shared" si="11"/>
        <v>0</v>
      </c>
      <c r="AA8" s="69"/>
      <c r="AB8" s="97"/>
      <c r="AC8" s="706"/>
      <c r="AD8" s="100"/>
      <c r="AE8" s="708" t="s">
        <v>131</v>
      </c>
      <c r="AF8" s="709"/>
      <c r="AG8" s="710"/>
      <c r="AH8" s="97"/>
      <c r="AI8" s="97"/>
      <c r="AJ8" s="97"/>
      <c r="AK8" s="97"/>
      <c r="AL8" s="97"/>
      <c r="AM8" s="97"/>
      <c r="AN8" s="97"/>
      <c r="AO8" s="97"/>
      <c r="AP8" s="97"/>
      <c r="AQ8" s="97"/>
      <c r="AR8" s="97"/>
      <c r="AS8" s="97"/>
      <c r="AT8" s="97"/>
      <c r="AU8" s="97"/>
      <c r="AV8" s="97"/>
      <c r="AW8" s="97"/>
      <c r="AX8" s="97"/>
      <c r="AY8" s="97"/>
      <c r="AZ8" s="97"/>
      <c r="BA8" s="97"/>
      <c r="BB8" s="97"/>
    </row>
    <row r="9" spans="1:54" ht="25.15" customHeight="1" thickBot="1" x14ac:dyDescent="0.4">
      <c r="A9" s="706"/>
      <c r="B9" s="70">
        <v>4</v>
      </c>
      <c r="C9" s="113"/>
      <c r="D9" s="141"/>
      <c r="E9" s="142"/>
      <c r="F9" s="377" t="str">
        <f t="shared" si="0"/>
        <v/>
      </c>
      <c r="G9" s="139"/>
      <c r="H9" s="686"/>
      <c r="I9" s="687"/>
      <c r="J9" s="687"/>
      <c r="K9" s="687"/>
      <c r="L9" s="688"/>
      <c r="M9" s="391">
        <f t="shared" si="13"/>
        <v>0</v>
      </c>
      <c r="N9" s="85">
        <f t="shared" si="1"/>
        <v>0</v>
      </c>
      <c r="O9" s="86">
        <f t="shared" si="12"/>
        <v>0</v>
      </c>
      <c r="P9" s="87">
        <f t="shared" si="2"/>
        <v>0</v>
      </c>
      <c r="Q9" s="71">
        <f t="shared" si="3"/>
        <v>0</v>
      </c>
      <c r="R9" s="6">
        <f t="shared" si="4"/>
        <v>0</v>
      </c>
      <c r="S9" s="6">
        <f t="shared" si="5"/>
        <v>0</v>
      </c>
      <c r="T9" s="6">
        <f t="shared" si="6"/>
        <v>0</v>
      </c>
      <c r="U9" s="6">
        <f t="shared" si="7"/>
        <v>0</v>
      </c>
      <c r="V9" s="6">
        <f t="shared" si="8"/>
        <v>0</v>
      </c>
      <c r="W9" s="6">
        <f t="shared" si="9"/>
        <v>0</v>
      </c>
      <c r="X9" s="6">
        <f t="shared" si="10"/>
        <v>0</v>
      </c>
      <c r="Y9" s="6">
        <f t="shared" si="11"/>
        <v>0</v>
      </c>
      <c r="AA9" s="69"/>
      <c r="AB9" s="97"/>
      <c r="AC9" s="706"/>
      <c r="AD9" s="100"/>
      <c r="AE9" s="100"/>
      <c r="AF9" s="100"/>
      <c r="AG9" s="100"/>
      <c r="AH9" s="97"/>
      <c r="AI9" s="97"/>
      <c r="AJ9" s="97"/>
      <c r="AK9" s="97"/>
      <c r="AL9" s="97"/>
      <c r="AM9" s="97"/>
      <c r="AN9" s="97"/>
      <c r="AO9" s="97"/>
      <c r="AP9" s="97"/>
      <c r="AQ9" s="97"/>
      <c r="AR9" s="97"/>
      <c r="AS9" s="97"/>
      <c r="AT9" s="97"/>
      <c r="AU9" s="97"/>
      <c r="AV9" s="97"/>
      <c r="AW9" s="97"/>
      <c r="AX9" s="97"/>
      <c r="AY9" s="97"/>
      <c r="AZ9" s="97"/>
      <c r="BA9" s="97"/>
      <c r="BB9" s="97"/>
    </row>
    <row r="10" spans="1:54" ht="25.15" customHeight="1" thickBot="1" x14ac:dyDescent="0.4">
      <c r="A10" s="706"/>
      <c r="B10" s="70">
        <v>5</v>
      </c>
      <c r="C10" s="113"/>
      <c r="D10" s="141"/>
      <c r="E10" s="142"/>
      <c r="F10" s="377" t="str">
        <f t="shared" si="0"/>
        <v/>
      </c>
      <c r="G10" s="139"/>
      <c r="H10" s="686"/>
      <c r="I10" s="687"/>
      <c r="J10" s="687"/>
      <c r="K10" s="687"/>
      <c r="L10" s="688"/>
      <c r="M10" s="391">
        <f t="shared" si="13"/>
        <v>0</v>
      </c>
      <c r="N10" s="85">
        <f>FLOOR(R10,1)</f>
        <v>0</v>
      </c>
      <c r="O10" s="86">
        <f>FLOOR(V10,1)</f>
        <v>0</v>
      </c>
      <c r="P10" s="87">
        <f>U10-X10</f>
        <v>0</v>
      </c>
      <c r="Q10" s="71">
        <f>T10+X10+Y10</f>
        <v>0</v>
      </c>
      <c r="R10" s="6">
        <f>M10/365</f>
        <v>0</v>
      </c>
      <c r="S10" s="6">
        <f>FLOOR(R10,1)</f>
        <v>0</v>
      </c>
      <c r="T10" s="6">
        <f>S10*365</f>
        <v>0</v>
      </c>
      <c r="U10" s="6">
        <f>M10-T10</f>
        <v>0</v>
      </c>
      <c r="V10" s="6">
        <f>U10/30</f>
        <v>0</v>
      </c>
      <c r="W10" s="6">
        <f>FLOOR(V10,1)</f>
        <v>0</v>
      </c>
      <c r="X10" s="6">
        <f>W10*30</f>
        <v>0</v>
      </c>
      <c r="Y10" s="6">
        <f>U10-X10</f>
        <v>0</v>
      </c>
      <c r="AA10" s="69"/>
      <c r="AB10" s="97"/>
      <c r="AC10" s="706"/>
      <c r="AD10" s="697"/>
      <c r="AE10" s="737" t="s">
        <v>112</v>
      </c>
      <c r="AF10" s="738"/>
      <c r="AG10" s="739"/>
      <c r="AH10" s="97"/>
      <c r="AI10" s="624" t="s">
        <v>153</v>
      </c>
      <c r="AJ10" s="625"/>
      <c r="AK10" s="625"/>
      <c r="AL10" s="625"/>
      <c r="AM10" s="625"/>
      <c r="AN10" s="626"/>
      <c r="AO10" s="97"/>
      <c r="AP10" s="97"/>
      <c r="AQ10" s="97"/>
      <c r="AR10" s="97"/>
      <c r="AS10" s="97"/>
      <c r="AT10" s="97"/>
      <c r="AU10" s="97"/>
      <c r="AV10" s="97"/>
      <c r="AW10" s="97"/>
      <c r="AX10" s="97"/>
      <c r="AY10" s="97"/>
      <c r="AZ10" s="97"/>
      <c r="BA10" s="97"/>
      <c r="BB10" s="97"/>
    </row>
    <row r="11" spans="1:54" ht="25.15" customHeight="1" thickBot="1" x14ac:dyDescent="0.4">
      <c r="A11" s="706"/>
      <c r="B11" s="70">
        <v>6</v>
      </c>
      <c r="C11" s="113"/>
      <c r="D11" s="141"/>
      <c r="E11" s="142"/>
      <c r="F11" s="377" t="str">
        <f t="shared" si="0"/>
        <v/>
      </c>
      <c r="G11" s="139"/>
      <c r="H11" s="686"/>
      <c r="I11" s="687"/>
      <c r="J11" s="687"/>
      <c r="K11" s="687"/>
      <c r="L11" s="688"/>
      <c r="M11" s="391">
        <f t="shared" si="13"/>
        <v>0</v>
      </c>
      <c r="N11" s="85">
        <f t="shared" ref="N11:N13" si="14">FLOOR(R11,1)</f>
        <v>0</v>
      </c>
      <c r="O11" s="86">
        <f t="shared" ref="O11:O13" si="15">FLOOR(V11,1)</f>
        <v>0</v>
      </c>
      <c r="P11" s="87">
        <f t="shared" ref="P11:P13" si="16">U11-X11</f>
        <v>0</v>
      </c>
      <c r="Q11" s="71">
        <f t="shared" ref="Q11:Q13" si="17">T11+X11+Y11</f>
        <v>0</v>
      </c>
      <c r="R11" s="6">
        <f t="shared" ref="R11:R13" si="18">M11/365</f>
        <v>0</v>
      </c>
      <c r="S11" s="6">
        <f t="shared" si="5"/>
        <v>0</v>
      </c>
      <c r="T11" s="6">
        <f t="shared" si="6"/>
        <v>0</v>
      </c>
      <c r="U11" s="6">
        <f t="shared" ref="U11:U13" si="19">M11-T11</f>
        <v>0</v>
      </c>
      <c r="V11" s="6">
        <f t="shared" si="8"/>
        <v>0</v>
      </c>
      <c r="W11" s="6">
        <f t="shared" si="9"/>
        <v>0</v>
      </c>
      <c r="X11" s="6">
        <f t="shared" si="10"/>
        <v>0</v>
      </c>
      <c r="Y11" s="6">
        <f t="shared" ref="Y11:Y13" si="20">U11-X11</f>
        <v>0</v>
      </c>
      <c r="AA11" s="69"/>
      <c r="AB11" s="97"/>
      <c r="AC11" s="706"/>
      <c r="AD11" s="697"/>
      <c r="AE11" s="740"/>
      <c r="AF11" s="741"/>
      <c r="AG11" s="742"/>
      <c r="AH11" s="97"/>
      <c r="AI11" s="624" t="s">
        <v>148</v>
      </c>
      <c r="AJ11" s="625"/>
      <c r="AK11" s="625"/>
      <c r="AL11" s="625"/>
      <c r="AM11" s="625"/>
      <c r="AN11" s="626"/>
      <c r="AO11" s="97"/>
      <c r="AP11" s="97"/>
      <c r="AQ11" s="97"/>
      <c r="AR11" s="97"/>
      <c r="AS11" s="97"/>
      <c r="AT11" s="97"/>
      <c r="AU11" s="97"/>
      <c r="AV11" s="97"/>
      <c r="AW11" s="97"/>
      <c r="AX11" s="97"/>
      <c r="AY11" s="97"/>
      <c r="AZ11" s="97"/>
      <c r="BA11" s="97"/>
      <c r="BB11" s="97"/>
    </row>
    <row r="12" spans="1:54" ht="25.15" customHeight="1" thickBot="1" x14ac:dyDescent="0.4">
      <c r="A12" s="706"/>
      <c r="B12" s="70">
        <v>7</v>
      </c>
      <c r="C12" s="113"/>
      <c r="D12" s="141"/>
      <c r="E12" s="142"/>
      <c r="F12" s="377" t="str">
        <f t="shared" si="0"/>
        <v/>
      </c>
      <c r="G12" s="139"/>
      <c r="H12" s="686"/>
      <c r="I12" s="687"/>
      <c r="J12" s="687"/>
      <c r="K12" s="687"/>
      <c r="L12" s="688"/>
      <c r="M12" s="391">
        <f t="shared" si="13"/>
        <v>0</v>
      </c>
      <c r="N12" s="85">
        <f t="shared" si="14"/>
        <v>0</v>
      </c>
      <c r="O12" s="86">
        <f t="shared" si="15"/>
        <v>0</v>
      </c>
      <c r="P12" s="87">
        <f t="shared" si="16"/>
        <v>0</v>
      </c>
      <c r="Q12" s="71">
        <f t="shared" si="17"/>
        <v>0</v>
      </c>
      <c r="R12" s="6">
        <f t="shared" si="18"/>
        <v>0</v>
      </c>
      <c r="S12" s="6">
        <f t="shared" si="5"/>
        <v>0</v>
      </c>
      <c r="T12" s="6">
        <f t="shared" si="6"/>
        <v>0</v>
      </c>
      <c r="U12" s="6">
        <f t="shared" si="19"/>
        <v>0</v>
      </c>
      <c r="V12" s="6">
        <f t="shared" si="8"/>
        <v>0</v>
      </c>
      <c r="W12" s="6">
        <f t="shared" si="9"/>
        <v>0</v>
      </c>
      <c r="X12" s="6">
        <f t="shared" si="10"/>
        <v>0</v>
      </c>
      <c r="Y12" s="6">
        <f t="shared" si="20"/>
        <v>0</v>
      </c>
      <c r="AA12" s="69"/>
      <c r="AB12" s="97"/>
      <c r="AC12" s="706"/>
      <c r="AD12" s="697"/>
      <c r="AE12" s="740"/>
      <c r="AF12" s="741"/>
      <c r="AG12" s="742"/>
      <c r="AH12" s="97"/>
      <c r="AI12" s="627" t="s">
        <v>229</v>
      </c>
      <c r="AJ12" s="628"/>
      <c r="AK12" s="628"/>
      <c r="AL12" s="628"/>
      <c r="AM12" s="628"/>
      <c r="AN12" s="629"/>
      <c r="AO12" s="97"/>
      <c r="AP12" s="97"/>
      <c r="AQ12" s="97"/>
      <c r="AR12" s="97"/>
      <c r="AS12" s="97"/>
      <c r="AT12" s="97"/>
      <c r="AU12" s="97"/>
      <c r="AV12" s="97"/>
      <c r="AW12" s="97"/>
      <c r="AX12" s="97"/>
      <c r="AY12" s="97"/>
      <c r="AZ12" s="97"/>
      <c r="BA12" s="97"/>
      <c r="BB12" s="97"/>
    </row>
    <row r="13" spans="1:54" ht="25.15" customHeight="1" thickBot="1" x14ac:dyDescent="0.4">
      <c r="A13" s="706"/>
      <c r="B13" s="70">
        <v>8</v>
      </c>
      <c r="C13" s="113"/>
      <c r="D13" s="141"/>
      <c r="E13" s="142"/>
      <c r="F13" s="377" t="str">
        <f t="shared" si="0"/>
        <v/>
      </c>
      <c r="G13" s="139"/>
      <c r="H13" s="686"/>
      <c r="I13" s="687"/>
      <c r="J13" s="687"/>
      <c r="K13" s="687"/>
      <c r="L13" s="688"/>
      <c r="M13" s="391">
        <f t="shared" si="13"/>
        <v>0</v>
      </c>
      <c r="N13" s="85">
        <f t="shared" si="14"/>
        <v>0</v>
      </c>
      <c r="O13" s="86">
        <f t="shared" si="15"/>
        <v>0</v>
      </c>
      <c r="P13" s="87">
        <f t="shared" si="16"/>
        <v>0</v>
      </c>
      <c r="Q13" s="71">
        <f t="shared" si="17"/>
        <v>0</v>
      </c>
      <c r="R13" s="6">
        <f t="shared" si="18"/>
        <v>0</v>
      </c>
      <c r="S13" s="6">
        <f t="shared" si="5"/>
        <v>0</v>
      </c>
      <c r="T13" s="6">
        <f t="shared" si="6"/>
        <v>0</v>
      </c>
      <c r="U13" s="6">
        <f t="shared" si="19"/>
        <v>0</v>
      </c>
      <c r="V13" s="6">
        <f t="shared" si="8"/>
        <v>0</v>
      </c>
      <c r="W13" s="6">
        <f t="shared" si="9"/>
        <v>0</v>
      </c>
      <c r="X13" s="6">
        <f t="shared" si="10"/>
        <v>0</v>
      </c>
      <c r="Y13" s="6">
        <f t="shared" si="20"/>
        <v>0</v>
      </c>
      <c r="AA13" s="69"/>
      <c r="AB13" s="97"/>
      <c r="AC13" s="706"/>
      <c r="AD13" s="697"/>
      <c r="AE13" s="740"/>
      <c r="AF13" s="741"/>
      <c r="AG13" s="742"/>
      <c r="AH13" s="97"/>
      <c r="AI13" s="627"/>
      <c r="AJ13" s="628"/>
      <c r="AK13" s="628"/>
      <c r="AL13" s="628"/>
      <c r="AM13" s="628"/>
      <c r="AN13" s="629"/>
      <c r="AO13" s="97"/>
      <c r="AP13" s="97"/>
      <c r="AQ13" s="97"/>
      <c r="AR13" s="97"/>
      <c r="AS13" s="97"/>
      <c r="AT13" s="97"/>
      <c r="AU13" s="97"/>
      <c r="AV13" s="97"/>
      <c r="AW13" s="97"/>
      <c r="AX13" s="97"/>
      <c r="AY13" s="97"/>
      <c r="AZ13" s="97"/>
      <c r="BA13" s="97"/>
      <c r="BB13" s="97"/>
    </row>
    <row r="14" spans="1:54" ht="25.15" customHeight="1" thickBot="1" x14ac:dyDescent="0.4">
      <c r="A14" s="706"/>
      <c r="B14" s="70">
        <v>9</v>
      </c>
      <c r="C14" s="113"/>
      <c r="D14" s="141"/>
      <c r="E14" s="142"/>
      <c r="F14" s="377" t="str">
        <f t="shared" si="0"/>
        <v/>
      </c>
      <c r="G14" s="139"/>
      <c r="H14" s="686"/>
      <c r="I14" s="687"/>
      <c r="J14" s="687"/>
      <c r="K14" s="687"/>
      <c r="L14" s="688"/>
      <c r="M14" s="391">
        <f t="shared" si="13"/>
        <v>0</v>
      </c>
      <c r="N14" s="82">
        <f>FLOOR(R14,1)</f>
        <v>0</v>
      </c>
      <c r="O14" s="83">
        <f>FLOOR(V14,1)</f>
        <v>0</v>
      </c>
      <c r="P14" s="84">
        <f>U14-X14</f>
        <v>0</v>
      </c>
      <c r="Q14" s="71">
        <f>T14+X14+Y14</f>
        <v>0</v>
      </c>
      <c r="R14" s="6">
        <f>M14/365</f>
        <v>0</v>
      </c>
      <c r="S14" s="6">
        <f>FLOOR(R14,1)</f>
        <v>0</v>
      </c>
      <c r="T14" s="6">
        <f>S14*365</f>
        <v>0</v>
      </c>
      <c r="U14" s="6">
        <f>M14-T14</f>
        <v>0</v>
      </c>
      <c r="V14" s="6">
        <f>U14/30</f>
        <v>0</v>
      </c>
      <c r="W14" s="6">
        <f>FLOOR(V14,1)</f>
        <v>0</v>
      </c>
      <c r="X14" s="6">
        <f>W14*30</f>
        <v>0</v>
      </c>
      <c r="Y14" s="6">
        <f>U14-X14</f>
        <v>0</v>
      </c>
      <c r="AA14" s="69"/>
      <c r="AB14" s="97"/>
      <c r="AC14" s="706"/>
      <c r="AD14" s="101"/>
      <c r="AE14" s="740"/>
      <c r="AF14" s="741"/>
      <c r="AG14" s="742"/>
      <c r="AH14" s="97"/>
      <c r="AI14" s="97"/>
      <c r="AJ14" s="97"/>
      <c r="AK14" s="97"/>
      <c r="AL14" s="97"/>
      <c r="AM14" s="97"/>
      <c r="AN14" s="97"/>
      <c r="AO14" s="97"/>
      <c r="AP14" s="97"/>
      <c r="AQ14" s="97"/>
      <c r="AR14" s="97"/>
      <c r="AS14" s="97"/>
      <c r="AT14" s="97"/>
      <c r="AU14" s="97"/>
      <c r="AV14" s="97"/>
      <c r="AW14" s="97"/>
      <c r="AX14" s="97"/>
      <c r="AY14" s="97"/>
      <c r="AZ14" s="97"/>
      <c r="BA14" s="97"/>
      <c r="BB14" s="97"/>
    </row>
    <row r="15" spans="1:54" ht="25.15" customHeight="1" thickBot="1" x14ac:dyDescent="0.4">
      <c r="A15" s="707"/>
      <c r="B15" s="70">
        <v>10</v>
      </c>
      <c r="C15" s="113"/>
      <c r="D15" s="143"/>
      <c r="E15" s="144"/>
      <c r="F15" s="377" t="str">
        <f t="shared" si="0"/>
        <v/>
      </c>
      <c r="G15" s="140"/>
      <c r="H15" s="771"/>
      <c r="I15" s="769"/>
      <c r="J15" s="769"/>
      <c r="K15" s="769"/>
      <c r="L15" s="772"/>
      <c r="M15" s="391">
        <f t="shared" si="13"/>
        <v>0</v>
      </c>
      <c r="N15" s="381">
        <f t="shared" ref="N15:N16" si="21">FLOOR(R15,1)</f>
        <v>0</v>
      </c>
      <c r="O15" s="382">
        <f t="shared" ref="O15:O16" si="22">FLOOR(V15,1)</f>
        <v>0</v>
      </c>
      <c r="P15" s="383">
        <f t="shared" ref="P15:P16" si="23">U15-X15</f>
        <v>0</v>
      </c>
      <c r="Q15" s="71">
        <f t="shared" ref="Q15:Q16" si="24">T15+X15+Y15</f>
        <v>0</v>
      </c>
      <c r="R15" s="6">
        <f t="shared" ref="R15" si="25">M15/365</f>
        <v>0</v>
      </c>
      <c r="S15" s="6">
        <f t="shared" si="5"/>
        <v>0</v>
      </c>
      <c r="T15" s="6">
        <f t="shared" si="6"/>
        <v>0</v>
      </c>
      <c r="U15" s="6">
        <f t="shared" ref="U15" si="26">M15-T15</f>
        <v>0</v>
      </c>
      <c r="V15" s="6">
        <f t="shared" si="8"/>
        <v>0</v>
      </c>
      <c r="W15" s="6">
        <f t="shared" si="9"/>
        <v>0</v>
      </c>
      <c r="X15" s="6">
        <f t="shared" si="10"/>
        <v>0</v>
      </c>
      <c r="Y15" s="6">
        <f t="shared" ref="Y15" si="27">U15-X15</f>
        <v>0</v>
      </c>
      <c r="AB15" s="97"/>
      <c r="AC15" s="707"/>
      <c r="AD15" s="101"/>
      <c r="AE15" s="743"/>
      <c r="AF15" s="744"/>
      <c r="AG15" s="745"/>
      <c r="AH15" s="97"/>
      <c r="AI15" s="97"/>
      <c r="AJ15" s="97"/>
      <c r="AK15" s="97"/>
      <c r="AL15" s="97"/>
      <c r="AM15" s="97"/>
      <c r="AN15" s="97"/>
      <c r="AO15" s="97"/>
      <c r="AP15" s="97"/>
      <c r="AQ15" s="97"/>
      <c r="AR15" s="97"/>
      <c r="AS15" s="97"/>
      <c r="AT15" s="97"/>
      <c r="AU15" s="97"/>
      <c r="AV15" s="97"/>
      <c r="AW15" s="97"/>
      <c r="AX15" s="97"/>
      <c r="AY15" s="97"/>
      <c r="AZ15" s="97"/>
      <c r="BA15" s="97"/>
      <c r="BB15" s="97"/>
    </row>
    <row r="16" spans="1:54" ht="24" thickBot="1" x14ac:dyDescent="0.4">
      <c r="A16" s="97"/>
      <c r="B16" s="97"/>
      <c r="C16" s="97"/>
      <c r="D16" s="97"/>
      <c r="E16" s="97"/>
      <c r="F16" s="97"/>
      <c r="G16" s="97"/>
      <c r="H16" s="97"/>
      <c r="I16" s="97"/>
      <c r="J16" s="97"/>
      <c r="K16" s="97"/>
      <c r="L16" s="97"/>
      <c r="M16" s="384">
        <f>SUM(M6:M15)</f>
        <v>0</v>
      </c>
      <c r="N16" s="76">
        <f t="shared" si="21"/>
        <v>0</v>
      </c>
      <c r="O16" s="77">
        <f t="shared" si="22"/>
        <v>0</v>
      </c>
      <c r="P16" s="78">
        <f t="shared" si="23"/>
        <v>0</v>
      </c>
      <c r="Q16" s="6">
        <f t="shared" si="24"/>
        <v>0</v>
      </c>
      <c r="R16" s="6">
        <f>M16/365</f>
        <v>0</v>
      </c>
      <c r="S16" s="6">
        <f t="shared" si="5"/>
        <v>0</v>
      </c>
      <c r="T16" s="6">
        <f t="shared" si="6"/>
        <v>0</v>
      </c>
      <c r="U16" s="6">
        <f>M16-T16</f>
        <v>0</v>
      </c>
      <c r="V16" s="6">
        <f t="shared" si="8"/>
        <v>0</v>
      </c>
      <c r="W16" s="6">
        <f t="shared" si="9"/>
        <v>0</v>
      </c>
      <c r="X16" s="6">
        <f t="shared" si="10"/>
        <v>0</v>
      </c>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row>
    <row r="17" spans="1:54" ht="24" thickBot="1" x14ac:dyDescent="0.4">
      <c r="A17" s="97"/>
      <c r="B17" s="97"/>
      <c r="C17" s="97"/>
      <c r="D17" s="97"/>
      <c r="E17" s="97"/>
      <c r="F17" s="97"/>
      <c r="G17" s="97"/>
      <c r="H17" s="97"/>
      <c r="I17" s="97"/>
      <c r="J17" s="97"/>
      <c r="K17" s="97"/>
      <c r="L17" s="97"/>
      <c r="M17" s="102"/>
      <c r="N17" s="103" t="s">
        <v>85</v>
      </c>
      <c r="O17" s="103" t="s">
        <v>86</v>
      </c>
      <c r="P17" s="103" t="s">
        <v>87</v>
      </c>
      <c r="Q17" s="6"/>
      <c r="R17" s="6"/>
      <c r="S17" s="6"/>
      <c r="T17" s="6"/>
      <c r="U17" s="6"/>
      <c r="V17" s="6"/>
      <c r="W17" s="6"/>
      <c r="X17" s="6"/>
      <c r="AB17" s="97"/>
      <c r="AC17" s="104" t="s">
        <v>103</v>
      </c>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row>
    <row r="18" spans="1:54" ht="24.75" thickTop="1" thickBot="1" x14ac:dyDescent="0.4">
      <c r="A18" s="753" t="s">
        <v>102</v>
      </c>
      <c r="B18" s="754"/>
      <c r="C18" s="754"/>
      <c r="D18" s="754"/>
      <c r="E18" s="754"/>
      <c r="F18" s="754"/>
      <c r="G18" s="755"/>
      <c r="H18" s="208" t="s">
        <v>30</v>
      </c>
      <c r="I18" s="750" t="s">
        <v>150</v>
      </c>
      <c r="J18" s="750"/>
      <c r="K18" s="750"/>
      <c r="L18" s="750"/>
      <c r="M18" s="385">
        <f>SUMIFS(M6:M15,G6:G15,"CS",H6:H15,"ss")</f>
        <v>0</v>
      </c>
      <c r="N18" s="79">
        <f t="shared" ref="N18:N23" si="28">FLOOR(R18,1)</f>
        <v>0</v>
      </c>
      <c r="O18" s="80">
        <f t="shared" ref="O18:O23" si="29">FLOOR(V18,1)</f>
        <v>0</v>
      </c>
      <c r="P18" s="81">
        <f t="shared" ref="P18:P23" si="30">U18-X18</f>
        <v>0</v>
      </c>
      <c r="Q18" s="6">
        <f t="shared" ref="Q18:Q23" si="31">T18+X18+Y18</f>
        <v>0</v>
      </c>
      <c r="R18" s="6">
        <f t="shared" ref="R18:R22" si="32">M18/365</f>
        <v>0</v>
      </c>
      <c r="S18" s="6">
        <f t="shared" ref="S18:S23" si="33">FLOOR(R18,1)</f>
        <v>0</v>
      </c>
      <c r="T18" s="6">
        <f t="shared" ref="T18:T23" si="34">S18*365</f>
        <v>0</v>
      </c>
      <c r="U18" s="6">
        <f t="shared" ref="U18:U22" si="35">M18-T18</f>
        <v>0</v>
      </c>
      <c r="V18" s="6">
        <f t="shared" ref="V18:V23" si="36">U18/30</f>
        <v>0</v>
      </c>
      <c r="W18" s="6">
        <f t="shared" ref="W18:W23" si="37">FLOOR(V18,1)</f>
        <v>0</v>
      </c>
      <c r="X18" s="6">
        <f t="shared" ref="X18:X23" si="38">W18*30</f>
        <v>0</v>
      </c>
      <c r="AB18" s="97"/>
      <c r="AC18" s="386">
        <f>ROUND(IF(IF(O18&gt;12,6,O18*0.5)+IF(P18&gt;15,0.5,0)+IF(N18&gt;0,6,0)&gt;12,6,IF(O18&gt;12,6,O18*0.5)+IF(P18&gt;15,0.5,0)+IF(N18&gt;0,6,0)),3)</f>
        <v>0</v>
      </c>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row>
    <row r="19" spans="1:54" ht="23.65" customHeight="1" thickTop="1" thickBot="1" x14ac:dyDescent="0.4">
      <c r="A19" s="756" t="s">
        <v>105</v>
      </c>
      <c r="B19" s="757"/>
      <c r="C19" s="757"/>
      <c r="D19" s="757"/>
      <c r="E19" s="757"/>
      <c r="F19" s="757"/>
      <c r="G19" s="758"/>
      <c r="H19" s="208" t="s">
        <v>30</v>
      </c>
      <c r="I19" s="750" t="s">
        <v>100</v>
      </c>
      <c r="J19" s="750"/>
      <c r="K19" s="750"/>
      <c r="L19" s="750"/>
      <c r="M19" s="385">
        <f>SUMIFS(M6:M15,G6:G15,"CS",H6:H15,"NON")</f>
        <v>0</v>
      </c>
      <c r="N19" s="82">
        <f t="shared" si="28"/>
        <v>0</v>
      </c>
      <c r="O19" s="83">
        <f t="shared" si="29"/>
        <v>0</v>
      </c>
      <c r="P19" s="84">
        <f t="shared" si="30"/>
        <v>0</v>
      </c>
      <c r="Q19" s="6">
        <f t="shared" si="31"/>
        <v>0</v>
      </c>
      <c r="R19" s="6">
        <f t="shared" si="32"/>
        <v>0</v>
      </c>
      <c r="S19" s="6">
        <f t="shared" si="33"/>
        <v>0</v>
      </c>
      <c r="T19" s="6">
        <f t="shared" si="34"/>
        <v>0</v>
      </c>
      <c r="U19" s="6">
        <f t="shared" si="35"/>
        <v>0</v>
      </c>
      <c r="V19" s="6">
        <f t="shared" si="36"/>
        <v>0</v>
      </c>
      <c r="W19" s="6">
        <f t="shared" si="37"/>
        <v>0</v>
      </c>
      <c r="X19" s="6">
        <f t="shared" si="38"/>
        <v>0</v>
      </c>
      <c r="AB19" s="97"/>
      <c r="AC19" s="386">
        <f>ROUND(IF(IF(O19&gt;12,3,O19*0.25)+IF(P19&gt;15,0.25,0)+IF(N19&gt;0,3,0)&gt;12,6,IF(O19&gt;12,3,O19*0.25)+IF(P19&gt;15,0.25,0)+IF(N19&gt;0,3,0)),3)</f>
        <v>0</v>
      </c>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row>
    <row r="20" spans="1:54" ht="23.65" customHeight="1" thickTop="1" thickBot="1" x14ac:dyDescent="0.4">
      <c r="A20" s="759"/>
      <c r="B20" s="760"/>
      <c r="C20" s="760"/>
      <c r="D20" s="760"/>
      <c r="E20" s="760"/>
      <c r="F20" s="760"/>
      <c r="G20" s="761"/>
      <c r="H20" s="209" t="s">
        <v>101</v>
      </c>
      <c r="I20" s="750" t="s">
        <v>150</v>
      </c>
      <c r="J20" s="750"/>
      <c r="K20" s="750"/>
      <c r="L20" s="750"/>
      <c r="M20" s="385">
        <f>SUMIFS(M6:M15,G6:G15,"ALTRO",H6:H15,"SS")+ SUMIFS(M6:M15,G6:G15,"AT",H6:H15,"SS")+SUMIFS(M6:M15,G6:G15,"AA",H6:H15,"SS")</f>
        <v>0</v>
      </c>
      <c r="N20" s="85">
        <f t="shared" si="28"/>
        <v>0</v>
      </c>
      <c r="O20" s="86">
        <f t="shared" si="29"/>
        <v>0</v>
      </c>
      <c r="P20" s="87">
        <f t="shared" si="30"/>
        <v>0</v>
      </c>
      <c r="Q20" s="6">
        <f t="shared" si="31"/>
        <v>0</v>
      </c>
      <c r="R20" s="6">
        <f t="shared" si="32"/>
        <v>0</v>
      </c>
      <c r="S20" s="6">
        <f t="shared" si="33"/>
        <v>0</v>
      </c>
      <c r="T20" s="6">
        <f t="shared" si="34"/>
        <v>0</v>
      </c>
      <c r="U20" s="6">
        <f t="shared" si="35"/>
        <v>0</v>
      </c>
      <c r="V20" s="6">
        <f t="shared" si="36"/>
        <v>0</v>
      </c>
      <c r="W20" s="6">
        <f t="shared" si="37"/>
        <v>0</v>
      </c>
      <c r="X20" s="6">
        <f t="shared" si="38"/>
        <v>0</v>
      </c>
      <c r="AB20" s="97"/>
      <c r="AC20" s="386">
        <f>ROUND(IF(IF(O20&gt;12,1.8,O20*0.15)+IF(P20&gt;15,0.15,0)+IF(N20&gt;0,1.8,0)&gt;12,1.8,IF(O20&gt;12,1.8,O20*0.15)+IF(P20&gt;15,0.15,0)+IF(N20&gt;0,1.8,0)),3)</f>
        <v>0</v>
      </c>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row>
    <row r="21" spans="1:54" ht="23.65" customHeight="1" thickTop="1" thickBot="1" x14ac:dyDescent="0.4">
      <c r="A21" s="759"/>
      <c r="B21" s="760"/>
      <c r="C21" s="760"/>
      <c r="D21" s="760"/>
      <c r="E21" s="760"/>
      <c r="F21" s="760"/>
      <c r="G21" s="761"/>
      <c r="H21" s="209" t="s">
        <v>101</v>
      </c>
      <c r="I21" s="750" t="s">
        <v>100</v>
      </c>
      <c r="J21" s="750"/>
      <c r="K21" s="750"/>
      <c r="L21" s="750"/>
      <c r="M21" s="385">
        <f>SUMIFS(M6:M15,G6:G15,"ALTRO",H6:H15,"NON")+      SUMIFS(M6:M15,G6:G15,"Aa",H6:H15,"NON")+    SUMIFS(M6:M15,G6:G15,"AT",H6:H15,"NON")</f>
        <v>0</v>
      </c>
      <c r="N21" s="88">
        <f t="shared" si="28"/>
        <v>0</v>
      </c>
      <c r="O21" s="89">
        <f t="shared" si="29"/>
        <v>0</v>
      </c>
      <c r="P21" s="90">
        <f t="shared" si="30"/>
        <v>0</v>
      </c>
      <c r="Q21" s="6">
        <f t="shared" si="31"/>
        <v>0</v>
      </c>
      <c r="R21" s="6">
        <f t="shared" si="32"/>
        <v>0</v>
      </c>
      <c r="S21" s="6">
        <f t="shared" si="33"/>
        <v>0</v>
      </c>
      <c r="T21" s="6">
        <f t="shared" si="34"/>
        <v>0</v>
      </c>
      <c r="U21" s="6">
        <f t="shared" si="35"/>
        <v>0</v>
      </c>
      <c r="V21" s="6">
        <f t="shared" si="36"/>
        <v>0</v>
      </c>
      <c r="W21" s="6">
        <f t="shared" si="37"/>
        <v>0</v>
      </c>
      <c r="X21" s="6">
        <f t="shared" si="38"/>
        <v>0</v>
      </c>
      <c r="AB21" s="97"/>
      <c r="AC21" s="386">
        <f>ROUND(IF(IF(O21&gt;12,0.9,O21*0.075)+IF(P21&gt;15,0.075,0)+IF(N21&gt;0,0.9,0)&gt;12,0.9,IF(O21&gt;12,0.9,O21*0.075)+IF(P21&gt;15,0.075,0)+IF(N21&gt;0,0.9,0)),3)</f>
        <v>0</v>
      </c>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row>
    <row r="22" spans="1:54" ht="23.65" customHeight="1" thickTop="1" thickBot="1" x14ac:dyDescent="0.4">
      <c r="A22" s="801" t="s">
        <v>109</v>
      </c>
      <c r="B22" s="802"/>
      <c r="C22" s="802"/>
      <c r="D22" s="802"/>
      <c r="E22" s="802"/>
      <c r="F22" s="727" t="str">
        <f>IF(+Anno_1=0,"",+Anno_1)</f>
        <v/>
      </c>
      <c r="G22" s="728"/>
      <c r="H22" s="209" t="s">
        <v>101</v>
      </c>
      <c r="I22" s="750" t="s">
        <v>154</v>
      </c>
      <c r="J22" s="750"/>
      <c r="K22" s="750"/>
      <c r="L22" s="750"/>
      <c r="M22" s="385">
        <f>SUMIFS(M6:M15,G6:G15,"ALTRO",H6:H15,"ENTE")</f>
        <v>0</v>
      </c>
      <c r="N22" s="91">
        <f t="shared" si="28"/>
        <v>0</v>
      </c>
      <c r="O22" s="92">
        <f t="shared" si="29"/>
        <v>0</v>
      </c>
      <c r="P22" s="93">
        <f t="shared" si="30"/>
        <v>0</v>
      </c>
      <c r="Q22" s="6">
        <f t="shared" si="31"/>
        <v>0</v>
      </c>
      <c r="R22" s="6">
        <f t="shared" si="32"/>
        <v>0</v>
      </c>
      <c r="S22" s="6">
        <f t="shared" si="33"/>
        <v>0</v>
      </c>
      <c r="T22" s="6">
        <f t="shared" si="34"/>
        <v>0</v>
      </c>
      <c r="U22" s="6">
        <f t="shared" si="35"/>
        <v>0</v>
      </c>
      <c r="V22" s="6">
        <f t="shared" si="36"/>
        <v>0</v>
      </c>
      <c r="W22" s="6">
        <f t="shared" si="37"/>
        <v>0</v>
      </c>
      <c r="X22" s="6">
        <f t="shared" si="38"/>
        <v>0</v>
      </c>
      <c r="AB22" s="97"/>
      <c r="AC22" s="386">
        <f>ROUND(IF(IF(O22&gt;12,0.6,O22*0.05)+IF(P22&gt;15,0.05,0)+IF(N22&gt;0,0.6,0)&gt;12,0.6,IF(O22&gt;12,0.6,O22*0.05)+IF(P22&gt;15,0.05,0)+IF(N22&gt;0,0.6,0)),3)</f>
        <v>0</v>
      </c>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row>
    <row r="23" spans="1:54" ht="23.65" customHeight="1" thickTop="1" thickBot="1" x14ac:dyDescent="0.4">
      <c r="A23" s="803"/>
      <c r="B23" s="804"/>
      <c r="C23" s="804"/>
      <c r="D23" s="804"/>
      <c r="E23" s="804"/>
      <c r="F23" s="729"/>
      <c r="G23" s="730"/>
      <c r="H23" s="656" t="s">
        <v>110</v>
      </c>
      <c r="I23" s="657"/>
      <c r="J23" s="657"/>
      <c r="K23" s="657"/>
      <c r="L23" s="658"/>
      <c r="M23" s="387">
        <f>SUM(M18:M22)</f>
        <v>0</v>
      </c>
      <c r="N23" s="145">
        <f t="shared" si="28"/>
        <v>0</v>
      </c>
      <c r="O23" s="146">
        <f t="shared" si="29"/>
        <v>0</v>
      </c>
      <c r="P23" s="147">
        <f t="shared" si="30"/>
        <v>0</v>
      </c>
      <c r="Q23" s="6">
        <f t="shared" si="31"/>
        <v>0</v>
      </c>
      <c r="R23" s="6">
        <f>M23/365</f>
        <v>0</v>
      </c>
      <c r="S23" s="6">
        <f t="shared" si="33"/>
        <v>0</v>
      </c>
      <c r="T23" s="6">
        <f t="shared" si="34"/>
        <v>0</v>
      </c>
      <c r="U23" s="6">
        <f>M23-T23</f>
        <v>0</v>
      </c>
      <c r="V23" s="6">
        <f t="shared" si="36"/>
        <v>0</v>
      </c>
      <c r="W23" s="6">
        <f t="shared" si="37"/>
        <v>0</v>
      </c>
      <c r="X23" s="6">
        <f t="shared" si="38"/>
        <v>0</v>
      </c>
      <c r="AB23" s="97"/>
      <c r="AC23" s="388">
        <f>IF(SUM(AC18:AC22)&gt;6,6,SUM(AC18:AC22))</f>
        <v>0</v>
      </c>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row>
    <row r="24" spans="1:54" ht="23.25" x14ac:dyDescent="0.2">
      <c r="A24" s="201"/>
      <c r="B24" s="201"/>
      <c r="C24" s="201"/>
      <c r="D24" s="201"/>
      <c r="E24" s="201"/>
      <c r="F24" s="201"/>
      <c r="G24" s="201"/>
      <c r="H24" s="105"/>
      <c r="I24" s="106"/>
      <c r="J24" s="101"/>
      <c r="K24" s="101"/>
      <c r="L24" s="101"/>
      <c r="M24" s="102"/>
      <c r="N24" s="107"/>
      <c r="O24" s="107"/>
      <c r="P24" s="107"/>
      <c r="AB24" s="97"/>
      <c r="AC24" s="108"/>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row>
    <row r="25" spans="1:54" ht="24" thickBot="1" x14ac:dyDescent="0.4">
      <c r="A25" s="201"/>
      <c r="B25" s="201"/>
      <c r="C25" s="201"/>
      <c r="D25" s="201"/>
      <c r="E25" s="201"/>
      <c r="F25" s="201"/>
      <c r="G25" s="201"/>
      <c r="H25" s="97"/>
      <c r="I25" s="97"/>
      <c r="J25" s="97"/>
      <c r="K25" s="97"/>
      <c r="L25" s="97"/>
      <c r="M25" s="102"/>
      <c r="N25" s="103" t="s">
        <v>85</v>
      </c>
      <c r="O25" s="103" t="s">
        <v>86</v>
      </c>
      <c r="P25" s="103" t="s">
        <v>87</v>
      </c>
      <c r="Q25" s="6"/>
      <c r="R25" s="6"/>
      <c r="S25" s="6"/>
      <c r="T25" s="6"/>
      <c r="U25" s="6"/>
      <c r="V25" s="6"/>
      <c r="W25" s="6"/>
      <c r="X25" s="6"/>
      <c r="AB25" s="97"/>
      <c r="AC25" s="104" t="s">
        <v>103</v>
      </c>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row>
    <row r="26" spans="1:54" ht="24.75" thickTop="1" thickBot="1" x14ac:dyDescent="0.4">
      <c r="A26" s="775" t="s">
        <v>102</v>
      </c>
      <c r="B26" s="776"/>
      <c r="C26" s="776"/>
      <c r="D26" s="776"/>
      <c r="E26" s="776"/>
      <c r="F26" s="776"/>
      <c r="G26" s="777"/>
      <c r="H26" s="210" t="s">
        <v>37</v>
      </c>
      <c r="I26" s="638" t="s">
        <v>150</v>
      </c>
      <c r="J26" s="639"/>
      <c r="K26" s="639"/>
      <c r="L26" s="640"/>
      <c r="M26" s="385">
        <f>SUMIFS(M6:M15,G6:G15,"AA",H6:H15,"ss")</f>
        <v>0</v>
      </c>
      <c r="N26" s="94">
        <f t="shared" ref="N26:N31" si="39">FLOOR(R26,1)</f>
        <v>0</v>
      </c>
      <c r="O26" s="95">
        <f t="shared" ref="O26:O31" si="40">FLOOR(V26,1)</f>
        <v>0</v>
      </c>
      <c r="P26" s="96">
        <f t="shared" ref="P26:P31" si="41">U26-X26</f>
        <v>0</v>
      </c>
      <c r="Q26" s="6">
        <f t="shared" ref="Q26:Q31" si="42">T26+X26+Y26</f>
        <v>0</v>
      </c>
      <c r="R26" s="6">
        <f t="shared" ref="R26:R30" si="43">M26/365</f>
        <v>0</v>
      </c>
      <c r="S26" s="6">
        <f t="shared" ref="S26:S31" si="44">FLOOR(R26,1)</f>
        <v>0</v>
      </c>
      <c r="T26" s="6">
        <f t="shared" ref="T26:T31" si="45">S26*365</f>
        <v>0</v>
      </c>
      <c r="U26" s="6">
        <f t="shared" ref="U26:U30" si="46">M26-T26</f>
        <v>0</v>
      </c>
      <c r="V26" s="6">
        <f t="shared" ref="V26:V31" si="47">U26/30</f>
        <v>0</v>
      </c>
      <c r="W26" s="6">
        <f t="shared" ref="W26:W31" si="48">FLOOR(V26,1)</f>
        <v>0</v>
      </c>
      <c r="X26" s="6">
        <f t="shared" ref="X26:X31" si="49">W26*30</f>
        <v>0</v>
      </c>
      <c r="AB26" s="97"/>
      <c r="AC26" s="386">
        <f>ROUND(IF(IF(O26&gt;12,6,O26*0.5)+IF(P26&gt;15,0.5,0)+IF(N26&gt;0,6,0)&gt;12,6,IF(O26&gt;12,6,O26*0.5)+IF(P26&gt;15,0.5,0)+IF(N26&gt;0,6,0)),3)</f>
        <v>0</v>
      </c>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row>
    <row r="27" spans="1:54" ht="23.65" customHeight="1" thickTop="1" thickBot="1" x14ac:dyDescent="0.4">
      <c r="A27" s="795" t="s">
        <v>104</v>
      </c>
      <c r="B27" s="796"/>
      <c r="C27" s="796"/>
      <c r="D27" s="796"/>
      <c r="E27" s="796"/>
      <c r="F27" s="796"/>
      <c r="G27" s="797"/>
      <c r="H27" s="210" t="s">
        <v>37</v>
      </c>
      <c r="I27" s="638" t="s">
        <v>100</v>
      </c>
      <c r="J27" s="639"/>
      <c r="K27" s="639"/>
      <c r="L27" s="640"/>
      <c r="M27" s="385">
        <f>SUMIFS(M6:M15,G6:G15,"AA",H6:H15,"NON")</f>
        <v>0</v>
      </c>
      <c r="N27" s="85">
        <f t="shared" si="39"/>
        <v>0</v>
      </c>
      <c r="O27" s="86">
        <f t="shared" si="40"/>
        <v>0</v>
      </c>
      <c r="P27" s="87">
        <f t="shared" si="41"/>
        <v>0</v>
      </c>
      <c r="Q27" s="6">
        <f t="shared" si="42"/>
        <v>0</v>
      </c>
      <c r="R27" s="6">
        <f t="shared" si="43"/>
        <v>0</v>
      </c>
      <c r="S27" s="6">
        <f t="shared" si="44"/>
        <v>0</v>
      </c>
      <c r="T27" s="6">
        <f t="shared" si="45"/>
        <v>0</v>
      </c>
      <c r="U27" s="6">
        <f t="shared" si="46"/>
        <v>0</v>
      </c>
      <c r="V27" s="6">
        <f t="shared" si="47"/>
        <v>0</v>
      </c>
      <c r="W27" s="6">
        <f t="shared" si="48"/>
        <v>0</v>
      </c>
      <c r="X27" s="6">
        <f t="shared" si="49"/>
        <v>0</v>
      </c>
      <c r="AB27" s="97"/>
      <c r="AC27" s="386">
        <f>IF(IF(O27&gt;12,3,O27*0.25)+IF(P27&gt;15,0.25,0)+IF(N27&gt;0,3,0)&gt;12,6,IF(O27&gt;12,3,O27*0.25)+IF(P27&gt;15,0.25,0)+IF(N27&gt;0,3,0))</f>
        <v>0</v>
      </c>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row>
    <row r="28" spans="1:54" ht="23.65" customHeight="1" thickTop="1" thickBot="1" x14ac:dyDescent="0.4">
      <c r="A28" s="798"/>
      <c r="B28" s="799"/>
      <c r="C28" s="799"/>
      <c r="D28" s="799"/>
      <c r="E28" s="799"/>
      <c r="F28" s="799"/>
      <c r="G28" s="800"/>
      <c r="H28" s="211" t="s">
        <v>101</v>
      </c>
      <c r="I28" s="638" t="s">
        <v>150</v>
      </c>
      <c r="J28" s="639"/>
      <c r="K28" s="639"/>
      <c r="L28" s="640"/>
      <c r="M28" s="385">
        <f xml:space="preserve">   SUMIFS(M6:M15,G6:G15,"ALTRO",H6:H15,"SS")   +     SUMIFS(M6:M15,G6:G15,"CS",H6:H15,"SS")+SUMIFS(M6:M15,G6:G15,"AT",H6:H15,"SS")</f>
        <v>0</v>
      </c>
      <c r="N28" s="85">
        <f t="shared" si="39"/>
        <v>0</v>
      </c>
      <c r="O28" s="86">
        <f t="shared" si="40"/>
        <v>0</v>
      </c>
      <c r="P28" s="87">
        <f t="shared" si="41"/>
        <v>0</v>
      </c>
      <c r="Q28" s="6">
        <f t="shared" si="42"/>
        <v>0</v>
      </c>
      <c r="R28" s="6">
        <f t="shared" si="43"/>
        <v>0</v>
      </c>
      <c r="S28" s="6">
        <f t="shared" si="44"/>
        <v>0</v>
      </c>
      <c r="T28" s="6">
        <f t="shared" si="45"/>
        <v>0</v>
      </c>
      <c r="U28" s="6">
        <f t="shared" si="46"/>
        <v>0</v>
      </c>
      <c r="V28" s="6">
        <f t="shared" si="47"/>
        <v>0</v>
      </c>
      <c r="W28" s="6">
        <f t="shared" si="48"/>
        <v>0</v>
      </c>
      <c r="X28" s="6">
        <f t="shared" si="49"/>
        <v>0</v>
      </c>
      <c r="AB28" s="97"/>
      <c r="AC28" s="386">
        <f>ROUND(IF(IF(O28&gt;12,1.2,O28*0.1)+IF(P28&gt;15,0.1,0)+IF(N28&gt;0,1.2,0)&gt;12,1.2,IF(O28&gt;12,1.2,O28*0.1)+IF(P28&gt;15,0.1,0)+IF(N28&gt;0,1.2,0)),3)</f>
        <v>0</v>
      </c>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row>
    <row r="29" spans="1:54" ht="23.65" customHeight="1" thickTop="1" thickBot="1" x14ac:dyDescent="0.4">
      <c r="A29" s="798"/>
      <c r="B29" s="799"/>
      <c r="C29" s="799"/>
      <c r="D29" s="799"/>
      <c r="E29" s="799"/>
      <c r="F29" s="799"/>
      <c r="G29" s="800"/>
      <c r="H29" s="211" t="s">
        <v>101</v>
      </c>
      <c r="I29" s="638" t="s">
        <v>100</v>
      </c>
      <c r="J29" s="639"/>
      <c r="K29" s="639"/>
      <c r="L29" s="640"/>
      <c r="M29" s="385">
        <f>SUMIFS(M6:M15,G6:G15,"ALTRO",H6:H15,"NON")     +SUMIFS(M6:M15,G6:G15,"cs",H6:H15,"NON")      +SUMIFS(M6:M15,G6:G15,"AT",H6:H15,"NON")</f>
        <v>0</v>
      </c>
      <c r="N29" s="85">
        <f t="shared" si="39"/>
        <v>0</v>
      </c>
      <c r="O29" s="86">
        <f t="shared" si="40"/>
        <v>0</v>
      </c>
      <c r="P29" s="87">
        <f t="shared" si="41"/>
        <v>0</v>
      </c>
      <c r="Q29" s="6">
        <f t="shared" si="42"/>
        <v>0</v>
      </c>
      <c r="R29" s="6">
        <f t="shared" si="43"/>
        <v>0</v>
      </c>
      <c r="S29" s="6">
        <f t="shared" si="44"/>
        <v>0</v>
      </c>
      <c r="T29" s="6">
        <f t="shared" si="45"/>
        <v>0</v>
      </c>
      <c r="U29" s="6">
        <f t="shared" si="46"/>
        <v>0</v>
      </c>
      <c r="V29" s="6">
        <f t="shared" si="47"/>
        <v>0</v>
      </c>
      <c r="W29" s="6">
        <f t="shared" si="48"/>
        <v>0</v>
      </c>
      <c r="X29" s="6">
        <f t="shared" si="49"/>
        <v>0</v>
      </c>
      <c r="AB29" s="97"/>
      <c r="AC29" s="386">
        <f>ROUND(IF(IF(O29&gt;12,0.6,O29*0.05)+IF(P29&gt;15,0.05,0)+IF(N29&gt;0,0.6,0)&gt;12,0.6,IF(O29&gt;12,0.6,O29*0.05)+IF(P29&gt;15,0.05,0)+IF(N29&gt;0,0.6,0)),3)</f>
        <v>0</v>
      </c>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row>
    <row r="30" spans="1:54" ht="23.65" customHeight="1" thickTop="1" thickBot="1" x14ac:dyDescent="0.4">
      <c r="A30" s="778" t="s">
        <v>109</v>
      </c>
      <c r="B30" s="779"/>
      <c r="C30" s="779"/>
      <c r="D30" s="779"/>
      <c r="E30" s="779"/>
      <c r="F30" s="666" t="str">
        <f>IF(+Anno_1=0,"",+Anno_1)</f>
        <v/>
      </c>
      <c r="G30" s="667"/>
      <c r="H30" s="211" t="s">
        <v>101</v>
      </c>
      <c r="I30" s="638" t="s">
        <v>154</v>
      </c>
      <c r="J30" s="639"/>
      <c r="K30" s="639"/>
      <c r="L30" s="640"/>
      <c r="M30" s="389">
        <f>SUMIFS(M6:M15,G6:G15,"ALTRO",H6:H15,"ENTE")</f>
        <v>0</v>
      </c>
      <c r="N30" s="82">
        <f t="shared" si="39"/>
        <v>0</v>
      </c>
      <c r="O30" s="83">
        <f t="shared" si="40"/>
        <v>0</v>
      </c>
      <c r="P30" s="84">
        <f t="shared" si="41"/>
        <v>0</v>
      </c>
      <c r="Q30" s="6">
        <f t="shared" si="42"/>
        <v>0</v>
      </c>
      <c r="R30" s="6">
        <f t="shared" si="43"/>
        <v>0</v>
      </c>
      <c r="S30" s="6">
        <f t="shared" si="44"/>
        <v>0</v>
      </c>
      <c r="T30" s="6">
        <f t="shared" si="45"/>
        <v>0</v>
      </c>
      <c r="U30" s="6">
        <f t="shared" si="46"/>
        <v>0</v>
      </c>
      <c r="V30" s="6">
        <f t="shared" si="47"/>
        <v>0</v>
      </c>
      <c r="W30" s="6">
        <f t="shared" si="48"/>
        <v>0</v>
      </c>
      <c r="X30" s="6">
        <f t="shared" si="49"/>
        <v>0</v>
      </c>
      <c r="AB30" s="97"/>
      <c r="AC30" s="386">
        <f>ROUND(IF(IF(O30&gt;12,0.6,O30*0.05)+IF(P30&gt;15,0.05,0)+IF(N30&gt;0,0.6,0)&gt;12,0.6,IF(O30&gt;12,0.6,O30*0.05)+IF(P30&gt;15,0.05,0)+IF(N30&gt;0,0.6,0)),3)</f>
        <v>0</v>
      </c>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row>
    <row r="31" spans="1:54" ht="23.65" customHeight="1" thickTop="1" thickBot="1" x14ac:dyDescent="0.4">
      <c r="A31" s="780"/>
      <c r="B31" s="781"/>
      <c r="C31" s="781"/>
      <c r="D31" s="781"/>
      <c r="E31" s="781"/>
      <c r="F31" s="668"/>
      <c r="G31" s="669"/>
      <c r="H31" s="656" t="s">
        <v>110</v>
      </c>
      <c r="I31" s="657"/>
      <c r="J31" s="657"/>
      <c r="K31" s="657"/>
      <c r="L31" s="658"/>
      <c r="M31" s="390">
        <f>SUM(M26:M30)</f>
        <v>0</v>
      </c>
      <c r="N31" s="148">
        <f t="shared" si="39"/>
        <v>0</v>
      </c>
      <c r="O31" s="146">
        <f t="shared" si="40"/>
        <v>0</v>
      </c>
      <c r="P31" s="147">
        <f t="shared" si="41"/>
        <v>0</v>
      </c>
      <c r="Q31" s="6">
        <f t="shared" si="42"/>
        <v>0</v>
      </c>
      <c r="R31" s="6">
        <f>M31/365</f>
        <v>0</v>
      </c>
      <c r="S31" s="6">
        <f t="shared" si="44"/>
        <v>0</v>
      </c>
      <c r="T31" s="6">
        <f t="shared" si="45"/>
        <v>0</v>
      </c>
      <c r="U31" s="6">
        <f>M31-T31</f>
        <v>0</v>
      </c>
      <c r="V31" s="6">
        <f t="shared" si="47"/>
        <v>0</v>
      </c>
      <c r="W31" s="6">
        <f t="shared" si="48"/>
        <v>0</v>
      </c>
      <c r="X31" s="6">
        <f t="shared" si="49"/>
        <v>0</v>
      </c>
      <c r="AB31" s="97"/>
      <c r="AC31" s="388">
        <f>IF(SUM(AC26:AC30)&gt;6,6,SUM(AC26:AC30))</f>
        <v>0</v>
      </c>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row>
    <row r="32" spans="1:54" ht="23.25" x14ac:dyDescent="0.2">
      <c r="A32" s="201"/>
      <c r="B32" s="201"/>
      <c r="C32" s="201"/>
      <c r="D32" s="201"/>
      <c r="E32" s="201"/>
      <c r="F32" s="201"/>
      <c r="G32" s="201"/>
      <c r="H32" s="105"/>
      <c r="I32" s="106"/>
      <c r="J32" s="101"/>
      <c r="K32" s="101"/>
      <c r="L32" s="101"/>
      <c r="M32" s="102"/>
      <c r="N32" s="107"/>
      <c r="O32" s="107"/>
      <c r="P32" s="107"/>
      <c r="Q32" s="97"/>
      <c r="R32" s="97"/>
      <c r="S32" s="97"/>
      <c r="T32" s="97"/>
      <c r="U32" s="97"/>
      <c r="V32" s="97"/>
      <c r="W32" s="97"/>
      <c r="X32" s="97"/>
      <c r="Y32" s="97"/>
      <c r="Z32" s="97"/>
      <c r="AA32" s="97"/>
      <c r="AB32" s="97"/>
      <c r="AC32" s="109"/>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row>
    <row r="33" spans="1:56" ht="24" thickBot="1" x14ac:dyDescent="0.4">
      <c r="A33" s="201"/>
      <c r="B33" s="201"/>
      <c r="C33" s="201"/>
      <c r="D33" s="201"/>
      <c r="E33" s="201"/>
      <c r="F33" s="201"/>
      <c r="G33" s="201"/>
      <c r="H33" s="97"/>
      <c r="I33" s="97"/>
      <c r="J33" s="97"/>
      <c r="K33" s="97"/>
      <c r="L33" s="97"/>
      <c r="M33" s="102"/>
      <c r="N33" s="103" t="s">
        <v>85</v>
      </c>
      <c r="O33" s="103" t="s">
        <v>86</v>
      </c>
      <c r="P33" s="103" t="s">
        <v>87</v>
      </c>
      <c r="Q33" s="110"/>
      <c r="R33" s="110"/>
      <c r="S33" s="110"/>
      <c r="T33" s="110"/>
      <c r="U33" s="110"/>
      <c r="V33" s="110"/>
      <c r="W33" s="110"/>
      <c r="X33" s="110"/>
      <c r="Y33" s="97"/>
      <c r="Z33" s="97"/>
      <c r="AA33" s="97"/>
      <c r="AB33" s="97"/>
      <c r="AC33" s="104" t="s">
        <v>103</v>
      </c>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row>
    <row r="34" spans="1:56" ht="24.75" thickTop="1" thickBot="1" x14ac:dyDescent="0.4">
      <c r="A34" s="786" t="s">
        <v>102</v>
      </c>
      <c r="B34" s="787"/>
      <c r="C34" s="787"/>
      <c r="D34" s="787"/>
      <c r="E34" s="787"/>
      <c r="F34" s="787"/>
      <c r="G34" s="788"/>
      <c r="H34" s="210" t="s">
        <v>61</v>
      </c>
      <c r="I34" s="638" t="s">
        <v>150</v>
      </c>
      <c r="J34" s="639"/>
      <c r="K34" s="639"/>
      <c r="L34" s="640"/>
      <c r="M34" s="385">
        <f>SUMIFS(M6:M15,G6:G15,"AT",H6:H15,"ss")</f>
        <v>0</v>
      </c>
      <c r="N34" s="94">
        <f t="shared" ref="N34:N39" si="50">FLOOR(R34,1)</f>
        <v>0</v>
      </c>
      <c r="O34" s="95">
        <f t="shared" ref="O34:O39" si="51">FLOOR(V34,1)</f>
        <v>0</v>
      </c>
      <c r="P34" s="96">
        <f t="shared" ref="P34:P39" si="52">U34-X34</f>
        <v>0</v>
      </c>
      <c r="Q34" s="6">
        <f t="shared" ref="Q34:Q39" si="53">T34+X34+Y34</f>
        <v>0</v>
      </c>
      <c r="R34" s="6">
        <f t="shared" ref="R34:R38" si="54">M34/365</f>
        <v>0</v>
      </c>
      <c r="S34" s="6">
        <f t="shared" ref="S34:S39" si="55">FLOOR(R34,1)</f>
        <v>0</v>
      </c>
      <c r="T34" s="6">
        <f t="shared" ref="T34:T39" si="56">S34*365</f>
        <v>0</v>
      </c>
      <c r="U34" s="6">
        <f t="shared" ref="U34:U38" si="57">M34-T34</f>
        <v>0</v>
      </c>
      <c r="V34" s="6">
        <f t="shared" ref="V34:V39" si="58">U34/30</f>
        <v>0</v>
      </c>
      <c r="W34" s="6">
        <f t="shared" ref="W34:W39" si="59">FLOOR(V34,1)</f>
        <v>0</v>
      </c>
      <c r="X34" s="6">
        <f t="shared" ref="X34:X39" si="60">W34*30</f>
        <v>0</v>
      </c>
      <c r="AB34" s="97"/>
      <c r="AC34" s="386">
        <f>ROUND(IF(IF(O34&gt;12,6,O34*0.5)+IF(P34&gt;15,0.5,0)+IF(N34&gt;0,6,0)&gt;12,6,IF(O34&gt;12,6,O34*0.5)+IF(P34&gt;15,0.5,0)+IF(N34&gt;0,6,0)),3)</f>
        <v>0</v>
      </c>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row>
    <row r="35" spans="1:56" ht="23.65" customHeight="1" thickTop="1" thickBot="1" x14ac:dyDescent="0.4">
      <c r="A35" s="789" t="s">
        <v>106</v>
      </c>
      <c r="B35" s="790"/>
      <c r="C35" s="790"/>
      <c r="D35" s="790"/>
      <c r="E35" s="790"/>
      <c r="F35" s="790"/>
      <c r="G35" s="791"/>
      <c r="H35" s="210" t="s">
        <v>61</v>
      </c>
      <c r="I35" s="638" t="s">
        <v>100</v>
      </c>
      <c r="J35" s="639"/>
      <c r="K35" s="639"/>
      <c r="L35" s="640"/>
      <c r="M35" s="385">
        <f>SUMIFS(M6:M15,G6:G15,"AT",H6:H15,"NON")</f>
        <v>0</v>
      </c>
      <c r="N35" s="85">
        <f t="shared" si="50"/>
        <v>0</v>
      </c>
      <c r="O35" s="86">
        <f t="shared" si="51"/>
        <v>0</v>
      </c>
      <c r="P35" s="87">
        <f t="shared" si="52"/>
        <v>0</v>
      </c>
      <c r="Q35" s="6">
        <f t="shared" si="53"/>
        <v>0</v>
      </c>
      <c r="R35" s="6">
        <f t="shared" si="54"/>
        <v>0</v>
      </c>
      <c r="S35" s="6">
        <f t="shared" si="55"/>
        <v>0</v>
      </c>
      <c r="T35" s="6">
        <f t="shared" si="56"/>
        <v>0</v>
      </c>
      <c r="U35" s="6">
        <f t="shared" si="57"/>
        <v>0</v>
      </c>
      <c r="V35" s="6">
        <f t="shared" si="58"/>
        <v>0</v>
      </c>
      <c r="W35" s="6">
        <f t="shared" si="59"/>
        <v>0</v>
      </c>
      <c r="X35" s="6">
        <f t="shared" si="60"/>
        <v>0</v>
      </c>
      <c r="AB35" s="97"/>
      <c r="AC35" s="386">
        <f>ROUND(IF(IF(O35&gt;12,3,O35*0.25)+IF(P35&gt;15,0.25,0)+IF(N35&gt;0,3,0)&gt;12,6,IF(O35&gt;12,3,O35*0.25)+IF(P35&gt;15,0.25,0)+IF(N35&gt;0,3,0)),3)</f>
        <v>0</v>
      </c>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row>
    <row r="36" spans="1:56" ht="23.65" customHeight="1" thickTop="1" thickBot="1" x14ac:dyDescent="0.4">
      <c r="A36" s="792"/>
      <c r="B36" s="793"/>
      <c r="C36" s="793"/>
      <c r="D36" s="793"/>
      <c r="E36" s="793"/>
      <c r="F36" s="793"/>
      <c r="G36" s="794"/>
      <c r="H36" s="211" t="s">
        <v>101</v>
      </c>
      <c r="I36" s="638" t="s">
        <v>150</v>
      </c>
      <c r="J36" s="639"/>
      <c r="K36" s="639"/>
      <c r="L36" s="640"/>
      <c r="M36" s="385">
        <f>SUMIFS(M6:M15,G6:G15,"ALTRO",H6:H15,"SS")+SUMIFS(M6:M15,G6:G15,"CS",H6:H15,"SS")+SUMIFS(M6:M15,G6:G15,"AA",H6:H15,"SS")</f>
        <v>0</v>
      </c>
      <c r="N36" s="85">
        <f t="shared" si="50"/>
        <v>0</v>
      </c>
      <c r="O36" s="86">
        <f t="shared" si="51"/>
        <v>0</v>
      </c>
      <c r="P36" s="87">
        <f t="shared" si="52"/>
        <v>0</v>
      </c>
      <c r="Q36" s="6">
        <f t="shared" si="53"/>
        <v>0</v>
      </c>
      <c r="R36" s="6">
        <f t="shared" si="54"/>
        <v>0</v>
      </c>
      <c r="S36" s="6">
        <f t="shared" si="55"/>
        <v>0</v>
      </c>
      <c r="T36" s="6">
        <f t="shared" si="56"/>
        <v>0</v>
      </c>
      <c r="U36" s="6">
        <f t="shared" si="57"/>
        <v>0</v>
      </c>
      <c r="V36" s="6">
        <f t="shared" si="58"/>
        <v>0</v>
      </c>
      <c r="W36" s="6">
        <f t="shared" si="59"/>
        <v>0</v>
      </c>
      <c r="X36" s="6">
        <f t="shared" si="60"/>
        <v>0</v>
      </c>
      <c r="AB36" s="97"/>
      <c r="AC36" s="386">
        <f>ROUND(IF(IF(O36&gt;12,1.2,O36*0.1)+IF(P36&gt;15,0.1,0)+IF(N36&gt;0,1.2,0)&gt;12,1.2,IF(O36&gt;12,1.2,O36*0.1)+IF(P36&gt;15,0.1,0)+IF(N36&gt;0,1.2,0)),3)</f>
        <v>0</v>
      </c>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row>
    <row r="37" spans="1:56" ht="23.65" customHeight="1" thickTop="1" thickBot="1" x14ac:dyDescent="0.4">
      <c r="A37" s="792"/>
      <c r="B37" s="793"/>
      <c r="C37" s="793"/>
      <c r="D37" s="793"/>
      <c r="E37" s="793"/>
      <c r="F37" s="793"/>
      <c r="G37" s="794"/>
      <c r="H37" s="211" t="s">
        <v>101</v>
      </c>
      <c r="I37" s="638" t="s">
        <v>100</v>
      </c>
      <c r="J37" s="639"/>
      <c r="K37" s="639"/>
      <c r="L37" s="640"/>
      <c r="M37" s="385">
        <f>SUMIFS(M6:M15,G6:G15,"ALTRO",H6:H15,"NON")+          SUMIFS(M6:M15,G6:G15,"cs",H6:H15,"NON")                 +SUMIFS(M6:M15,G6:G15,"Aa",H6:H15,"NON")</f>
        <v>0</v>
      </c>
      <c r="N37" s="85">
        <f t="shared" si="50"/>
        <v>0</v>
      </c>
      <c r="O37" s="86">
        <f t="shared" si="51"/>
        <v>0</v>
      </c>
      <c r="P37" s="87">
        <f t="shared" si="52"/>
        <v>0</v>
      </c>
      <c r="Q37" s="6">
        <f t="shared" si="53"/>
        <v>0</v>
      </c>
      <c r="R37" s="6">
        <f t="shared" si="54"/>
        <v>0</v>
      </c>
      <c r="S37" s="6">
        <f t="shared" si="55"/>
        <v>0</v>
      </c>
      <c r="T37" s="6">
        <f t="shared" si="56"/>
        <v>0</v>
      </c>
      <c r="U37" s="6">
        <f t="shared" si="57"/>
        <v>0</v>
      </c>
      <c r="V37" s="6">
        <f t="shared" si="58"/>
        <v>0</v>
      </c>
      <c r="W37" s="6">
        <f t="shared" si="59"/>
        <v>0</v>
      </c>
      <c r="X37" s="6">
        <f t="shared" si="60"/>
        <v>0</v>
      </c>
      <c r="AB37" s="97"/>
      <c r="AC37" s="386">
        <f>ROUND(IF(IF(O37&gt;12,0.6,O37*0.05)+IF(P37&gt;15,0.05,0)+IF(N37&gt;0,0.6,0)&gt;12,0.6,IF(O37&gt;12,0.6,O37*0.05)+IF(P37&gt;15,0.05,0)+IF(N37&gt;0,0.6,0)),3)</f>
        <v>0</v>
      </c>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row>
    <row r="38" spans="1:56" ht="23.65" customHeight="1" thickTop="1" thickBot="1" x14ac:dyDescent="0.4">
      <c r="A38" s="782" t="s">
        <v>109</v>
      </c>
      <c r="B38" s="783"/>
      <c r="C38" s="783"/>
      <c r="D38" s="783"/>
      <c r="E38" s="783"/>
      <c r="F38" s="634" t="str">
        <f>IF(+Anno_1=0,"",+Anno_1)</f>
        <v/>
      </c>
      <c r="G38" s="635"/>
      <c r="H38" s="211" t="s">
        <v>101</v>
      </c>
      <c r="I38" s="638" t="s">
        <v>154</v>
      </c>
      <c r="J38" s="639"/>
      <c r="K38" s="639"/>
      <c r="L38" s="640"/>
      <c r="M38" s="385">
        <f>SUMIFS(M6:M15,G6:G15,"ALTRO",H6:H15,"ENTE")</f>
        <v>0</v>
      </c>
      <c r="N38" s="91">
        <f t="shared" si="50"/>
        <v>0</v>
      </c>
      <c r="O38" s="92">
        <f t="shared" si="51"/>
        <v>0</v>
      </c>
      <c r="P38" s="93">
        <f t="shared" si="52"/>
        <v>0</v>
      </c>
      <c r="Q38" s="6">
        <f t="shared" si="53"/>
        <v>0</v>
      </c>
      <c r="R38" s="6">
        <f t="shared" si="54"/>
        <v>0</v>
      </c>
      <c r="S38" s="6">
        <f t="shared" si="55"/>
        <v>0</v>
      </c>
      <c r="T38" s="6">
        <f t="shared" si="56"/>
        <v>0</v>
      </c>
      <c r="U38" s="6">
        <f t="shared" si="57"/>
        <v>0</v>
      </c>
      <c r="V38" s="6">
        <f t="shared" si="58"/>
        <v>0</v>
      </c>
      <c r="W38" s="6">
        <f t="shared" si="59"/>
        <v>0</v>
      </c>
      <c r="X38" s="6">
        <f t="shared" si="60"/>
        <v>0</v>
      </c>
      <c r="AB38" s="97"/>
      <c r="AC38" s="386">
        <f>ROUND(IF(IF(O38&gt;12,0.6,O38*0.05)+IF(P38&gt;15,0.05,0)+IF(N38&gt;0,0.6,0)&gt;12,0.6,IF(O38&gt;12,0.6,O38*0.05)+IF(P38&gt;15,0.05,0)+IF(N38&gt;0,0.6,0)),3)</f>
        <v>0</v>
      </c>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row>
    <row r="39" spans="1:56" ht="23.65" customHeight="1" thickTop="1" thickBot="1" x14ac:dyDescent="0.4">
      <c r="A39" s="784"/>
      <c r="B39" s="785"/>
      <c r="C39" s="785"/>
      <c r="D39" s="785"/>
      <c r="E39" s="785"/>
      <c r="F39" s="636"/>
      <c r="G39" s="637"/>
      <c r="H39" s="656" t="s">
        <v>110</v>
      </c>
      <c r="I39" s="657"/>
      <c r="J39" s="657"/>
      <c r="K39" s="657"/>
      <c r="L39" s="658"/>
      <c r="M39" s="390">
        <f>SUM(M34:M38)</f>
        <v>0</v>
      </c>
      <c r="N39" s="148">
        <f t="shared" si="50"/>
        <v>0</v>
      </c>
      <c r="O39" s="146">
        <f t="shared" si="51"/>
        <v>0</v>
      </c>
      <c r="P39" s="147">
        <f t="shared" si="52"/>
        <v>0</v>
      </c>
      <c r="Q39" s="6">
        <f t="shared" si="53"/>
        <v>0</v>
      </c>
      <c r="R39" s="6">
        <f>M39/365</f>
        <v>0</v>
      </c>
      <c r="S39" s="6">
        <f t="shared" si="55"/>
        <v>0</v>
      </c>
      <c r="T39" s="6">
        <f t="shared" si="56"/>
        <v>0</v>
      </c>
      <c r="U39" s="6">
        <f>M39-T39</f>
        <v>0</v>
      </c>
      <c r="V39" s="6">
        <f t="shared" si="58"/>
        <v>0</v>
      </c>
      <c r="W39" s="6">
        <f t="shared" si="59"/>
        <v>0</v>
      </c>
      <c r="X39" s="6">
        <f t="shared" si="60"/>
        <v>0</v>
      </c>
      <c r="AB39" s="97"/>
      <c r="AC39" s="388">
        <f>IF(SUM(AC34:AC38)&gt;6,6,SUM(AC34:AC38))</f>
        <v>0</v>
      </c>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row>
    <row r="40" spans="1:56" x14ac:dyDescent="0.2">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row>
    <row r="41" spans="1:56" x14ac:dyDescent="0.2">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row>
    <row r="42" spans="1:56" x14ac:dyDescent="0.2">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row>
    <row r="43" spans="1:56" x14ac:dyDescent="0.2">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row>
    <row r="44" spans="1:56"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row>
    <row r="45" spans="1:56"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row>
    <row r="46" spans="1:56"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row>
    <row r="47" spans="1:56"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row>
    <row r="48" spans="1:56"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row>
    <row r="49" spans="1:56"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row>
    <row r="50" spans="1:56" x14ac:dyDescent="0.2">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row>
    <row r="51" spans="1:56" x14ac:dyDescent="0.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row>
    <row r="52" spans="1:56" x14ac:dyDescent="0.2">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row>
    <row r="53" spans="1:56" x14ac:dyDescent="0.2">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row>
    <row r="54" spans="1:56"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row>
    <row r="55" spans="1:56" x14ac:dyDescent="0.2">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row>
    <row r="56" spans="1:56"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row>
    <row r="57" spans="1:56" x14ac:dyDescent="0.2">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row>
    <row r="58" spans="1:56" x14ac:dyDescent="0.2">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row>
    <row r="59" spans="1:56" x14ac:dyDescent="0.2">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row>
  </sheetData>
  <sheetProtection algorithmName="SHA-512" hashValue="Z9tv4PMA4gQ1yIb3F/jB/MqkpFaOKeLKvjEdTUfKCVZ7RmimQFFJHHAVJqgq6QcrL2xD1A2/SwSYd2/F3f7Yow==" saltValue="MEGaqBa0SnLaNQyWOCgBOQ==" spinCount="100000" sheet="1" objects="1" scenarios="1"/>
  <mergeCells count="70">
    <mergeCell ref="AF2:AG2"/>
    <mergeCell ref="AI4:AN4"/>
    <mergeCell ref="AI6:AN6"/>
    <mergeCell ref="AI10:AN10"/>
    <mergeCell ref="AI11:AN11"/>
    <mergeCell ref="AE4:AG6"/>
    <mergeCell ref="AI1:AN2"/>
    <mergeCell ref="AI12:AN13"/>
    <mergeCell ref="A30:E31"/>
    <mergeCell ref="F30:G31"/>
    <mergeCell ref="A38:E39"/>
    <mergeCell ref="F38:G39"/>
    <mergeCell ref="I38:L38"/>
    <mergeCell ref="H39:L39"/>
    <mergeCell ref="A34:G34"/>
    <mergeCell ref="I34:L34"/>
    <mergeCell ref="A35:G37"/>
    <mergeCell ref="I35:L35"/>
    <mergeCell ref="I36:L36"/>
    <mergeCell ref="I37:L37"/>
    <mergeCell ref="I30:L30"/>
    <mergeCell ref="H31:L31"/>
    <mergeCell ref="I22:L22"/>
    <mergeCell ref="A27:G29"/>
    <mergeCell ref="I27:L27"/>
    <mergeCell ref="I28:L28"/>
    <mergeCell ref="I29:L29"/>
    <mergeCell ref="A22:E23"/>
    <mergeCell ref="F22:G23"/>
    <mergeCell ref="A6:A15"/>
    <mergeCell ref="H6:L6"/>
    <mergeCell ref="H23:L23"/>
    <mergeCell ref="A26:G26"/>
    <mergeCell ref="I26:L26"/>
    <mergeCell ref="A18:G18"/>
    <mergeCell ref="I18:L18"/>
    <mergeCell ref="A19:G21"/>
    <mergeCell ref="I19:L19"/>
    <mergeCell ref="I20:L20"/>
    <mergeCell ref="I21:L21"/>
    <mergeCell ref="AC6:AC15"/>
    <mergeCell ref="H7:L7"/>
    <mergeCell ref="AE7:AG7"/>
    <mergeCell ref="H8:L8"/>
    <mergeCell ref="AE8:AG8"/>
    <mergeCell ref="H9:L9"/>
    <mergeCell ref="H10:L10"/>
    <mergeCell ref="AD10:AD13"/>
    <mergeCell ref="AE10:AG15"/>
    <mergeCell ref="H11:L11"/>
    <mergeCell ref="H12:L12"/>
    <mergeCell ref="H13:L13"/>
    <mergeCell ref="H14:L14"/>
    <mergeCell ref="H15:L15"/>
    <mergeCell ref="F1:J2"/>
    <mergeCell ref="K1:AC2"/>
    <mergeCell ref="A1:B2"/>
    <mergeCell ref="C1:C2"/>
    <mergeCell ref="A4:A5"/>
    <mergeCell ref="B4:B5"/>
    <mergeCell ref="C4:C5"/>
    <mergeCell ref="D4:D5"/>
    <mergeCell ref="E4:E5"/>
    <mergeCell ref="F4:F5"/>
    <mergeCell ref="M4:M5"/>
    <mergeCell ref="N4:P4"/>
    <mergeCell ref="AC4:AC5"/>
    <mergeCell ref="H3:L3"/>
    <mergeCell ref="G4:G5"/>
    <mergeCell ref="H4:L5"/>
  </mergeCells>
  <pageMargins left="0.7" right="0.7" top="0.75" bottom="0.75" header="0.3" footer="0.3"/>
  <pageSetup paperSize="9" scale="6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6">
    <pageSetUpPr fitToPage="1"/>
  </sheetPr>
  <dimension ref="A1:AT102"/>
  <sheetViews>
    <sheetView topLeftCell="A16" zoomScale="75" zoomScaleNormal="75" workbookViewId="0">
      <selection activeCell="AI23" sqref="AH23:AI23"/>
    </sheetView>
  </sheetViews>
  <sheetFormatPr defaultRowHeight="12.75" x14ac:dyDescent="0.2"/>
  <cols>
    <col min="1" max="1" width="7" customWidth="1"/>
    <col min="2" max="2" width="3.83203125" customWidth="1"/>
    <col min="3" max="3" width="28.6640625" customWidth="1"/>
    <col min="4" max="5" width="18.83203125" customWidth="1"/>
    <col min="6" max="6" width="15.6640625" customWidth="1"/>
    <col min="7" max="7" width="12.6640625" customWidth="1"/>
    <col min="8" max="8" width="5.6640625" customWidth="1"/>
    <col min="9" max="12" width="1.83203125" customWidth="1"/>
    <col min="13" max="13" width="9.6640625" customWidth="1"/>
    <col min="14" max="16" width="6.1640625" customWidth="1"/>
    <col min="17" max="26" width="0" hidden="1" customWidth="1"/>
    <col min="27" max="27" width="0.1640625" customWidth="1"/>
    <col min="28" max="28" width="2" customWidth="1"/>
    <col min="29" max="29" width="12.6640625" customWidth="1"/>
    <col min="30" max="30" width="2.6640625" customWidth="1"/>
    <col min="31" max="31" width="20.33203125" customWidth="1"/>
    <col min="32" max="32" width="1.6640625" customWidth="1"/>
    <col min="33" max="33" width="6.6640625" customWidth="1"/>
    <col min="34" max="34" width="2.6640625" customWidth="1"/>
    <col min="39" max="39" width="2.6640625" customWidth="1"/>
  </cols>
  <sheetData>
    <row r="1" spans="1:46" ht="25.15" customHeight="1" thickBot="1" x14ac:dyDescent="0.25">
      <c r="A1" s="691" t="s">
        <v>108</v>
      </c>
      <c r="B1" s="692"/>
      <c r="C1" s="695"/>
      <c r="D1" s="149" t="s">
        <v>84</v>
      </c>
      <c r="E1" s="150" t="s">
        <v>5</v>
      </c>
      <c r="F1" s="676" t="s">
        <v>142</v>
      </c>
      <c r="G1" s="677"/>
      <c r="H1" s="677"/>
      <c r="I1" s="677"/>
      <c r="J1" s="677"/>
      <c r="K1" s="670" t="str">
        <f>IF(+'SCHEDE '!B2=0,"Inserire il nome nel file SCHEDE",+'SCHEDE '!B2)</f>
        <v/>
      </c>
      <c r="L1" s="671"/>
      <c r="M1" s="671"/>
      <c r="N1" s="671"/>
      <c r="O1" s="671"/>
      <c r="P1" s="671"/>
      <c r="Q1" s="671"/>
      <c r="R1" s="671"/>
      <c r="S1" s="671"/>
      <c r="T1" s="671"/>
      <c r="U1" s="671"/>
      <c r="V1" s="671"/>
      <c r="W1" s="671"/>
      <c r="X1" s="671"/>
      <c r="Y1" s="671"/>
      <c r="Z1" s="671"/>
      <c r="AA1" s="671"/>
      <c r="AB1" s="671"/>
      <c r="AC1" s="672"/>
      <c r="AD1" s="97"/>
      <c r="AE1" s="97"/>
      <c r="AF1" s="97"/>
      <c r="AG1" s="97"/>
      <c r="AH1" s="97"/>
      <c r="AI1" s="617" t="s">
        <v>228</v>
      </c>
      <c r="AJ1" s="618"/>
      <c r="AK1" s="618"/>
      <c r="AL1" s="618"/>
      <c r="AM1" s="618"/>
      <c r="AN1" s="619"/>
      <c r="AO1" s="97"/>
      <c r="AP1" s="97"/>
      <c r="AQ1" s="97"/>
      <c r="AR1" s="97"/>
      <c r="AS1" s="97"/>
      <c r="AT1" s="97"/>
    </row>
    <row r="2" spans="1:46" ht="25.15" customHeight="1" thickBot="1" x14ac:dyDescent="0.25">
      <c r="A2" s="693"/>
      <c r="B2" s="694"/>
      <c r="C2" s="696"/>
      <c r="D2" s="136"/>
      <c r="E2" s="137"/>
      <c r="F2" s="678"/>
      <c r="G2" s="679"/>
      <c r="H2" s="679"/>
      <c r="I2" s="679"/>
      <c r="J2" s="679"/>
      <c r="K2" s="673"/>
      <c r="L2" s="674"/>
      <c r="M2" s="674"/>
      <c r="N2" s="674"/>
      <c r="O2" s="674"/>
      <c r="P2" s="674"/>
      <c r="Q2" s="674"/>
      <c r="R2" s="674"/>
      <c r="S2" s="674"/>
      <c r="T2" s="674"/>
      <c r="U2" s="674"/>
      <c r="V2" s="674"/>
      <c r="W2" s="674"/>
      <c r="X2" s="674"/>
      <c r="Y2" s="674"/>
      <c r="Z2" s="674"/>
      <c r="AA2" s="674"/>
      <c r="AB2" s="674"/>
      <c r="AC2" s="675"/>
      <c r="AD2" s="97"/>
      <c r="AE2" s="117" t="s">
        <v>7</v>
      </c>
      <c r="AF2" s="721" t="str">
        <f>+Start!X4</f>
        <v>21.3</v>
      </c>
      <c r="AG2" s="722"/>
      <c r="AH2" s="97"/>
      <c r="AI2" s="620"/>
      <c r="AJ2" s="621"/>
      <c r="AK2" s="621"/>
      <c r="AL2" s="621"/>
      <c r="AM2" s="621"/>
      <c r="AN2" s="622"/>
      <c r="AO2" s="97"/>
      <c r="AP2" s="97"/>
      <c r="AQ2" s="97"/>
      <c r="AR2" s="97"/>
      <c r="AS2" s="97"/>
      <c r="AT2" s="97"/>
    </row>
    <row r="3" spans="1:46" ht="25.35" customHeight="1" thickBot="1" x14ac:dyDescent="0.25">
      <c r="A3" s="112"/>
      <c r="B3" s="112"/>
      <c r="C3" s="112"/>
      <c r="D3" s="112"/>
      <c r="E3" s="112"/>
      <c r="F3" s="135"/>
      <c r="G3" s="134" t="s">
        <v>134</v>
      </c>
      <c r="H3" s="698" t="s">
        <v>143</v>
      </c>
      <c r="I3" s="699"/>
      <c r="J3" s="699"/>
      <c r="K3" s="699"/>
      <c r="L3" s="700"/>
      <c r="M3" s="112"/>
      <c r="N3" s="112"/>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row>
    <row r="4" spans="1:46" ht="30" customHeight="1" thickTop="1" x14ac:dyDescent="0.2">
      <c r="A4" s="762" t="s">
        <v>108</v>
      </c>
      <c r="B4" s="746" t="s">
        <v>89</v>
      </c>
      <c r="C4" s="703" t="s">
        <v>83</v>
      </c>
      <c r="D4" s="701" t="s">
        <v>84</v>
      </c>
      <c r="E4" s="701" t="s">
        <v>5</v>
      </c>
      <c r="F4" s="748" t="s">
        <v>107</v>
      </c>
      <c r="G4" s="689" t="s">
        <v>151</v>
      </c>
      <c r="H4" s="680" t="s">
        <v>149</v>
      </c>
      <c r="I4" s="681"/>
      <c r="J4" s="681"/>
      <c r="K4" s="681"/>
      <c r="L4" s="682"/>
      <c r="M4" s="716" t="s">
        <v>6</v>
      </c>
      <c r="N4" s="718" t="s">
        <v>88</v>
      </c>
      <c r="O4" s="719"/>
      <c r="P4" s="720"/>
      <c r="Q4" s="72" t="s">
        <v>90</v>
      </c>
      <c r="R4" s="72" t="s">
        <v>91</v>
      </c>
      <c r="S4" s="72" t="s">
        <v>92</v>
      </c>
      <c r="T4" s="72" t="s">
        <v>93</v>
      </c>
      <c r="U4" s="72" t="s">
        <v>94</v>
      </c>
      <c r="V4" s="72" t="s">
        <v>95</v>
      </c>
      <c r="W4" s="72" t="s">
        <v>96</v>
      </c>
      <c r="X4" s="72" t="s">
        <v>97</v>
      </c>
      <c r="Y4" s="72" t="s">
        <v>98</v>
      </c>
      <c r="AA4" s="69"/>
      <c r="AB4" s="97"/>
      <c r="AC4" s="764" t="s">
        <v>135</v>
      </c>
      <c r="AD4" s="98"/>
      <c r="AE4" s="731" t="s">
        <v>111</v>
      </c>
      <c r="AF4" s="732"/>
      <c r="AG4" s="733"/>
      <c r="AH4" s="97"/>
      <c r="AI4" s="623" t="s">
        <v>144</v>
      </c>
      <c r="AJ4" s="623"/>
      <c r="AK4" s="623"/>
      <c r="AL4" s="623"/>
      <c r="AM4" s="623"/>
      <c r="AN4" s="623"/>
      <c r="AO4" s="97"/>
      <c r="AP4" s="97"/>
      <c r="AQ4" s="97"/>
      <c r="AR4" s="97"/>
      <c r="AS4" s="97"/>
      <c r="AT4" s="97"/>
    </row>
    <row r="5" spans="1:46" ht="30" customHeight="1" thickBot="1" x14ac:dyDescent="0.25">
      <c r="A5" s="763"/>
      <c r="B5" s="747"/>
      <c r="C5" s="704"/>
      <c r="D5" s="702"/>
      <c r="E5" s="702"/>
      <c r="F5" s="749"/>
      <c r="G5" s="690"/>
      <c r="H5" s="683"/>
      <c r="I5" s="684"/>
      <c r="J5" s="684"/>
      <c r="K5" s="684"/>
      <c r="L5" s="685"/>
      <c r="M5" s="717"/>
      <c r="N5" s="68" t="s">
        <v>85</v>
      </c>
      <c r="O5" s="4" t="s">
        <v>86</v>
      </c>
      <c r="P5" s="5" t="s">
        <v>87</v>
      </c>
      <c r="Q5" s="72" t="s">
        <v>99</v>
      </c>
      <c r="R5" s="73"/>
      <c r="S5" s="73"/>
      <c r="T5" s="73"/>
      <c r="U5" s="73"/>
      <c r="V5" s="73"/>
      <c r="W5" s="73"/>
      <c r="X5" s="73"/>
      <c r="Y5" s="73"/>
      <c r="AA5" s="69"/>
      <c r="AB5" s="97"/>
      <c r="AC5" s="765"/>
      <c r="AD5" s="98"/>
      <c r="AE5" s="734"/>
      <c r="AF5" s="735"/>
      <c r="AG5" s="736"/>
      <c r="AH5" s="97"/>
      <c r="AI5" s="215" t="s">
        <v>145</v>
      </c>
      <c r="AJ5" s="215"/>
      <c r="AK5" s="215"/>
      <c r="AL5" s="215"/>
      <c r="AM5" s="290"/>
      <c r="AN5" s="297"/>
      <c r="AO5" s="97"/>
      <c r="AP5" s="97"/>
      <c r="AQ5" s="97"/>
      <c r="AR5" s="97"/>
      <c r="AS5" s="97"/>
      <c r="AT5" s="97"/>
    </row>
    <row r="6" spans="1:46" ht="25.15" customHeight="1" thickTop="1" thickBot="1" x14ac:dyDescent="0.4">
      <c r="A6" s="705" t="str">
        <f>IF(+Anno_1=0,"",+Anno_1)</f>
        <v/>
      </c>
      <c r="B6" s="70">
        <v>1</v>
      </c>
      <c r="C6" s="113"/>
      <c r="D6" s="141"/>
      <c r="E6" s="142"/>
      <c r="F6" s="377" t="str">
        <f t="shared" ref="F6:F15" si="0">IF(OR(D6=0,E6=0,+Anno_1=0),"",IF(OR(E6&gt;data_2,D6&lt;data_1),"DATA ERRATA","ok"))</f>
        <v/>
      </c>
      <c r="G6" s="139"/>
      <c r="H6" s="686"/>
      <c r="I6" s="687"/>
      <c r="J6" s="687"/>
      <c r="K6" s="687"/>
      <c r="L6" s="688"/>
      <c r="M6" s="378">
        <f>IF(G6=0,0,      IF(H6=0,0,IF(AND(G6&lt;&gt;"AA",G6&lt;&gt;"AT",G6&lt;&gt;"CS",G6&lt;&gt;"ALTRO"),"ERRORE",IF(AND(H6&lt;&gt;"NON",H6&lt;&gt;"SS",H6&lt;&gt;"ENTE"),"ERRORE",ROUND(E6-D6+1,0)))))</f>
        <v>0</v>
      </c>
      <c r="N6" s="85">
        <f t="shared" ref="N6:N9" si="1">FLOOR(R6,1)</f>
        <v>0</v>
      </c>
      <c r="O6" s="379">
        <f>FLOOR(V6,1)</f>
        <v>0</v>
      </c>
      <c r="P6" s="87">
        <f t="shared" ref="P6:P9" si="2">U6-X6</f>
        <v>0</v>
      </c>
      <c r="Q6" s="71">
        <f t="shared" ref="Q6:Q9" si="3">T6+X6+Y6</f>
        <v>0</v>
      </c>
      <c r="R6" s="6">
        <f t="shared" ref="R6:R9" si="4">M6/365</f>
        <v>0</v>
      </c>
      <c r="S6" s="6">
        <f t="shared" ref="S6:S16" si="5">FLOOR(R6,1)</f>
        <v>0</v>
      </c>
      <c r="T6" s="6">
        <f t="shared" ref="T6:T16" si="6">S6*365</f>
        <v>0</v>
      </c>
      <c r="U6" s="6">
        <f t="shared" ref="U6:U9" si="7">M6-T6</f>
        <v>0</v>
      </c>
      <c r="V6" s="6">
        <f t="shared" ref="V6:V16" si="8">U6/30</f>
        <v>0</v>
      </c>
      <c r="W6" s="6">
        <f t="shared" ref="W6:W16" si="9">FLOOR(V6,1)</f>
        <v>0</v>
      </c>
      <c r="X6" s="6">
        <f t="shared" ref="X6:X16" si="10">W6*30</f>
        <v>0</v>
      </c>
      <c r="Y6" s="6">
        <f t="shared" ref="Y6:Y9" si="11">U6-X6</f>
        <v>0</v>
      </c>
      <c r="AA6" s="69"/>
      <c r="AB6" s="97"/>
      <c r="AC6" s="705" t="str">
        <f>IF(+Anno_1=0,"",+Anno_1)</f>
        <v/>
      </c>
      <c r="AD6" s="99"/>
      <c r="AE6" s="734"/>
      <c r="AF6" s="735"/>
      <c r="AG6" s="736"/>
      <c r="AH6" s="97"/>
      <c r="AI6" s="623" t="s">
        <v>146</v>
      </c>
      <c r="AJ6" s="623"/>
      <c r="AK6" s="623"/>
      <c r="AL6" s="623"/>
      <c r="AM6" s="623"/>
      <c r="AN6" s="623"/>
      <c r="AO6" s="97"/>
      <c r="AP6" s="97"/>
      <c r="AQ6" s="97"/>
      <c r="AR6" s="97"/>
      <c r="AS6" s="97"/>
      <c r="AT6" s="97"/>
    </row>
    <row r="7" spans="1:46" ht="25.15" customHeight="1" thickBot="1" x14ac:dyDescent="0.4">
      <c r="A7" s="706"/>
      <c r="B7" s="70">
        <v>2</v>
      </c>
      <c r="C7" s="113"/>
      <c r="D7" s="141"/>
      <c r="E7" s="142"/>
      <c r="F7" s="377" t="str">
        <f t="shared" si="0"/>
        <v/>
      </c>
      <c r="G7" s="139"/>
      <c r="H7" s="686"/>
      <c r="I7" s="687"/>
      <c r="J7" s="687"/>
      <c r="K7" s="687"/>
      <c r="L7" s="688"/>
      <c r="M7" s="391">
        <f>IF(G7=0,0,      IF(H7=0,0,IF(AND(G7&lt;&gt;"AA",G7&lt;&gt;"AT",G7&lt;&gt;"CS",G7&lt;&gt;"ALTRO"),"ERRORE",IF(AND(H7&lt;&gt;"NON",H7&lt;&gt;"SS",H7&lt;&gt;"ENTE"),"ERRORE",ROUND(E7-D7+1,0)))))</f>
        <v>0</v>
      </c>
      <c r="N7" s="85">
        <f t="shared" si="1"/>
        <v>0</v>
      </c>
      <c r="O7" s="86">
        <f t="shared" ref="O7:O9" si="12">FLOOR(V7,1)</f>
        <v>0</v>
      </c>
      <c r="P7" s="87">
        <f t="shared" si="2"/>
        <v>0</v>
      </c>
      <c r="Q7" s="71">
        <f t="shared" si="3"/>
        <v>0</v>
      </c>
      <c r="R7" s="6">
        <f t="shared" si="4"/>
        <v>0</v>
      </c>
      <c r="S7" s="6">
        <f t="shared" si="5"/>
        <v>0</v>
      </c>
      <c r="T7" s="6">
        <f t="shared" si="6"/>
        <v>0</v>
      </c>
      <c r="U7" s="6">
        <f t="shared" si="7"/>
        <v>0</v>
      </c>
      <c r="V7" s="6">
        <f t="shared" si="8"/>
        <v>0</v>
      </c>
      <c r="W7" s="6">
        <f t="shared" si="9"/>
        <v>0</v>
      </c>
      <c r="X7" s="6">
        <f t="shared" si="10"/>
        <v>0</v>
      </c>
      <c r="Y7" s="6">
        <f t="shared" si="11"/>
        <v>0</v>
      </c>
      <c r="AA7" s="69"/>
      <c r="AB7" s="97"/>
      <c r="AC7" s="706"/>
      <c r="AD7" s="100"/>
      <c r="AE7" s="711" t="s">
        <v>155</v>
      </c>
      <c r="AF7" s="712"/>
      <c r="AG7" s="713"/>
      <c r="AH7" s="97"/>
      <c r="AI7" s="215" t="s">
        <v>147</v>
      </c>
      <c r="AJ7" s="215"/>
      <c r="AK7" s="215"/>
      <c r="AL7" s="290"/>
      <c r="AM7" s="291"/>
      <c r="AN7" s="297"/>
      <c r="AO7" s="97"/>
      <c r="AP7" s="97"/>
      <c r="AQ7" s="97"/>
      <c r="AR7" s="97"/>
      <c r="AS7" s="97"/>
      <c r="AT7" s="97"/>
    </row>
    <row r="8" spans="1:46" ht="25.15" customHeight="1" thickBot="1" x14ac:dyDescent="0.4">
      <c r="A8" s="706"/>
      <c r="B8" s="70">
        <v>3</v>
      </c>
      <c r="C8" s="113"/>
      <c r="D8" s="141"/>
      <c r="E8" s="142"/>
      <c r="F8" s="377" t="str">
        <f t="shared" si="0"/>
        <v/>
      </c>
      <c r="G8" s="139"/>
      <c r="H8" s="686"/>
      <c r="I8" s="687"/>
      <c r="J8" s="687"/>
      <c r="K8" s="687"/>
      <c r="L8" s="688"/>
      <c r="M8" s="391">
        <f t="shared" ref="M8:M15" si="13">IF(G8=0,0,      IF(H8=0,0,IF(AND(G8&lt;&gt;"AA",G8&lt;&gt;"AT",G8&lt;&gt;"CS",G8&lt;&gt;"ALTRO"),"ERRORE",IF(AND(H8&lt;&gt;"NON",H8&lt;&gt;"SS",H8&lt;&gt;"ENTE"),"ERRORE",ROUND(E8-D8+1,0)))))</f>
        <v>0</v>
      </c>
      <c r="N8" s="85">
        <f t="shared" si="1"/>
        <v>0</v>
      </c>
      <c r="O8" s="86">
        <f t="shared" si="12"/>
        <v>0</v>
      </c>
      <c r="P8" s="87">
        <f t="shared" si="2"/>
        <v>0</v>
      </c>
      <c r="Q8" s="71">
        <f t="shared" si="3"/>
        <v>0</v>
      </c>
      <c r="R8" s="6">
        <f t="shared" si="4"/>
        <v>0</v>
      </c>
      <c r="S8" s="6">
        <f t="shared" si="5"/>
        <v>0</v>
      </c>
      <c r="T8" s="6">
        <f t="shared" si="6"/>
        <v>0</v>
      </c>
      <c r="U8" s="6">
        <f t="shared" si="7"/>
        <v>0</v>
      </c>
      <c r="V8" s="6">
        <f t="shared" si="8"/>
        <v>0</v>
      </c>
      <c r="W8" s="6">
        <f t="shared" si="9"/>
        <v>0</v>
      </c>
      <c r="X8" s="6">
        <f t="shared" si="10"/>
        <v>0</v>
      </c>
      <c r="Y8" s="6">
        <f t="shared" si="11"/>
        <v>0</v>
      </c>
      <c r="AA8" s="69"/>
      <c r="AB8" s="97"/>
      <c r="AC8" s="706"/>
      <c r="AD8" s="100"/>
      <c r="AE8" s="708" t="s">
        <v>131</v>
      </c>
      <c r="AF8" s="709"/>
      <c r="AG8" s="710"/>
      <c r="AH8" s="97"/>
      <c r="AI8" s="97"/>
      <c r="AJ8" s="97"/>
      <c r="AK8" s="97"/>
      <c r="AL8" s="97"/>
      <c r="AM8" s="97"/>
      <c r="AN8" s="97"/>
      <c r="AO8" s="97"/>
      <c r="AP8" s="97"/>
      <c r="AQ8" s="97"/>
      <c r="AR8" s="97"/>
      <c r="AS8" s="97"/>
      <c r="AT8" s="97"/>
    </row>
    <row r="9" spans="1:46" ht="25.15" customHeight="1" thickBot="1" x14ac:dyDescent="0.4">
      <c r="A9" s="706"/>
      <c r="B9" s="70">
        <v>4</v>
      </c>
      <c r="C9" s="113"/>
      <c r="D9" s="141"/>
      <c r="E9" s="142"/>
      <c r="F9" s="377" t="str">
        <f t="shared" si="0"/>
        <v/>
      </c>
      <c r="G9" s="139"/>
      <c r="H9" s="686"/>
      <c r="I9" s="687"/>
      <c r="J9" s="687"/>
      <c r="K9" s="687"/>
      <c r="L9" s="688"/>
      <c r="M9" s="391">
        <f t="shared" si="13"/>
        <v>0</v>
      </c>
      <c r="N9" s="85">
        <f t="shared" si="1"/>
        <v>0</v>
      </c>
      <c r="O9" s="86">
        <f t="shared" si="12"/>
        <v>0</v>
      </c>
      <c r="P9" s="87">
        <f t="shared" si="2"/>
        <v>0</v>
      </c>
      <c r="Q9" s="71">
        <f t="shared" si="3"/>
        <v>0</v>
      </c>
      <c r="R9" s="6">
        <f t="shared" si="4"/>
        <v>0</v>
      </c>
      <c r="S9" s="6">
        <f t="shared" si="5"/>
        <v>0</v>
      </c>
      <c r="T9" s="6">
        <f t="shared" si="6"/>
        <v>0</v>
      </c>
      <c r="U9" s="6">
        <f t="shared" si="7"/>
        <v>0</v>
      </c>
      <c r="V9" s="6">
        <f t="shared" si="8"/>
        <v>0</v>
      </c>
      <c r="W9" s="6">
        <f t="shared" si="9"/>
        <v>0</v>
      </c>
      <c r="X9" s="6">
        <f t="shared" si="10"/>
        <v>0</v>
      </c>
      <c r="Y9" s="6">
        <f t="shared" si="11"/>
        <v>0</v>
      </c>
      <c r="AA9" s="69"/>
      <c r="AB9" s="97"/>
      <c r="AC9" s="706"/>
      <c r="AD9" s="100"/>
      <c r="AE9" s="100"/>
      <c r="AF9" s="100"/>
      <c r="AG9" s="100"/>
      <c r="AH9" s="97"/>
      <c r="AI9" s="97"/>
      <c r="AJ9" s="97"/>
      <c r="AK9" s="97"/>
      <c r="AL9" s="97"/>
      <c r="AM9" s="97"/>
      <c r="AN9" s="97"/>
      <c r="AO9" s="97"/>
      <c r="AP9" s="97"/>
      <c r="AQ9" s="97"/>
      <c r="AR9" s="97"/>
      <c r="AS9" s="97"/>
      <c r="AT9" s="97"/>
    </row>
    <row r="10" spans="1:46" ht="25.15" customHeight="1" thickBot="1" x14ac:dyDescent="0.4">
      <c r="A10" s="706"/>
      <c r="B10" s="70">
        <v>5</v>
      </c>
      <c r="C10" s="113"/>
      <c r="D10" s="141"/>
      <c r="E10" s="142"/>
      <c r="F10" s="377" t="str">
        <f t="shared" si="0"/>
        <v/>
      </c>
      <c r="G10" s="139"/>
      <c r="H10" s="686"/>
      <c r="I10" s="687"/>
      <c r="J10" s="687"/>
      <c r="K10" s="687"/>
      <c r="L10" s="688"/>
      <c r="M10" s="391">
        <f t="shared" si="13"/>
        <v>0</v>
      </c>
      <c r="N10" s="85">
        <f>FLOOR(R10,1)</f>
        <v>0</v>
      </c>
      <c r="O10" s="86">
        <f>FLOOR(V10,1)</f>
        <v>0</v>
      </c>
      <c r="P10" s="87">
        <f>U10-X10</f>
        <v>0</v>
      </c>
      <c r="Q10" s="71">
        <f>T10+X10+Y10</f>
        <v>0</v>
      </c>
      <c r="R10" s="6">
        <f>M10/365</f>
        <v>0</v>
      </c>
      <c r="S10" s="6">
        <f>FLOOR(R10,1)</f>
        <v>0</v>
      </c>
      <c r="T10" s="6">
        <f>S10*365</f>
        <v>0</v>
      </c>
      <c r="U10" s="6">
        <f>M10-T10</f>
        <v>0</v>
      </c>
      <c r="V10" s="6">
        <f>U10/30</f>
        <v>0</v>
      </c>
      <c r="W10" s="6">
        <f>FLOOR(V10,1)</f>
        <v>0</v>
      </c>
      <c r="X10" s="6">
        <f>W10*30</f>
        <v>0</v>
      </c>
      <c r="Y10" s="6">
        <f>U10-X10</f>
        <v>0</v>
      </c>
      <c r="AA10" s="69"/>
      <c r="AB10" s="97"/>
      <c r="AC10" s="706"/>
      <c r="AD10" s="697"/>
      <c r="AE10" s="737" t="s">
        <v>112</v>
      </c>
      <c r="AF10" s="738"/>
      <c r="AG10" s="739"/>
      <c r="AH10" s="97"/>
      <c r="AI10" s="624" t="s">
        <v>153</v>
      </c>
      <c r="AJ10" s="625"/>
      <c r="AK10" s="625"/>
      <c r="AL10" s="625"/>
      <c r="AM10" s="625"/>
      <c r="AN10" s="626"/>
      <c r="AO10" s="97"/>
      <c r="AP10" s="97"/>
      <c r="AQ10" s="97"/>
      <c r="AR10" s="97"/>
      <c r="AS10" s="97"/>
      <c r="AT10" s="97"/>
    </row>
    <row r="11" spans="1:46" ht="25.15" customHeight="1" thickBot="1" x14ac:dyDescent="0.4">
      <c r="A11" s="706"/>
      <c r="B11" s="70">
        <v>6</v>
      </c>
      <c r="C11" s="113"/>
      <c r="D11" s="141"/>
      <c r="E11" s="142"/>
      <c r="F11" s="377" t="str">
        <f t="shared" si="0"/>
        <v/>
      </c>
      <c r="G11" s="139"/>
      <c r="H11" s="686"/>
      <c r="I11" s="687"/>
      <c r="J11" s="687"/>
      <c r="K11" s="687"/>
      <c r="L11" s="688"/>
      <c r="M11" s="391">
        <f t="shared" si="13"/>
        <v>0</v>
      </c>
      <c r="N11" s="85">
        <f t="shared" ref="N11:N13" si="14">FLOOR(R11,1)</f>
        <v>0</v>
      </c>
      <c r="O11" s="86">
        <f t="shared" ref="O11:O13" si="15">FLOOR(V11,1)</f>
        <v>0</v>
      </c>
      <c r="P11" s="87">
        <f t="shared" ref="P11:P13" si="16">U11-X11</f>
        <v>0</v>
      </c>
      <c r="Q11" s="71">
        <f t="shared" ref="Q11:Q13" si="17">T11+X11+Y11</f>
        <v>0</v>
      </c>
      <c r="R11" s="6">
        <f t="shared" ref="R11:R13" si="18">M11/365</f>
        <v>0</v>
      </c>
      <c r="S11" s="6">
        <f t="shared" si="5"/>
        <v>0</v>
      </c>
      <c r="T11" s="6">
        <f t="shared" si="6"/>
        <v>0</v>
      </c>
      <c r="U11" s="6">
        <f t="shared" ref="U11:U13" si="19">M11-T11</f>
        <v>0</v>
      </c>
      <c r="V11" s="6">
        <f t="shared" si="8"/>
        <v>0</v>
      </c>
      <c r="W11" s="6">
        <f t="shared" si="9"/>
        <v>0</v>
      </c>
      <c r="X11" s="6">
        <f t="shared" si="10"/>
        <v>0</v>
      </c>
      <c r="Y11" s="6">
        <f t="shared" ref="Y11:Y13" si="20">U11-X11</f>
        <v>0</v>
      </c>
      <c r="AA11" s="69"/>
      <c r="AB11" s="97"/>
      <c r="AC11" s="706"/>
      <c r="AD11" s="697"/>
      <c r="AE11" s="740"/>
      <c r="AF11" s="741"/>
      <c r="AG11" s="742"/>
      <c r="AH11" s="97"/>
      <c r="AI11" s="624" t="s">
        <v>148</v>
      </c>
      <c r="AJ11" s="625"/>
      <c r="AK11" s="625"/>
      <c r="AL11" s="625"/>
      <c r="AM11" s="625"/>
      <c r="AN11" s="626"/>
      <c r="AO11" s="97"/>
      <c r="AP11" s="97"/>
      <c r="AQ11" s="97"/>
      <c r="AR11" s="97"/>
      <c r="AS11" s="97"/>
      <c r="AT11" s="97"/>
    </row>
    <row r="12" spans="1:46" ht="25.15" customHeight="1" thickBot="1" x14ac:dyDescent="0.4">
      <c r="A12" s="706"/>
      <c r="B12" s="70">
        <v>7</v>
      </c>
      <c r="C12" s="113"/>
      <c r="D12" s="141"/>
      <c r="E12" s="142"/>
      <c r="F12" s="377" t="str">
        <f t="shared" si="0"/>
        <v/>
      </c>
      <c r="G12" s="139"/>
      <c r="H12" s="686"/>
      <c r="I12" s="687"/>
      <c r="J12" s="687"/>
      <c r="K12" s="687"/>
      <c r="L12" s="688"/>
      <c r="M12" s="391">
        <f t="shared" si="13"/>
        <v>0</v>
      </c>
      <c r="N12" s="85">
        <f t="shared" si="14"/>
        <v>0</v>
      </c>
      <c r="O12" s="86">
        <f t="shared" si="15"/>
        <v>0</v>
      </c>
      <c r="P12" s="87">
        <f t="shared" si="16"/>
        <v>0</v>
      </c>
      <c r="Q12" s="71">
        <f t="shared" si="17"/>
        <v>0</v>
      </c>
      <c r="R12" s="6">
        <f t="shared" si="18"/>
        <v>0</v>
      </c>
      <c r="S12" s="6">
        <f t="shared" si="5"/>
        <v>0</v>
      </c>
      <c r="T12" s="6">
        <f t="shared" si="6"/>
        <v>0</v>
      </c>
      <c r="U12" s="6">
        <f t="shared" si="19"/>
        <v>0</v>
      </c>
      <c r="V12" s="6">
        <f t="shared" si="8"/>
        <v>0</v>
      </c>
      <c r="W12" s="6">
        <f t="shared" si="9"/>
        <v>0</v>
      </c>
      <c r="X12" s="6">
        <f t="shared" si="10"/>
        <v>0</v>
      </c>
      <c r="Y12" s="6">
        <f t="shared" si="20"/>
        <v>0</v>
      </c>
      <c r="AA12" s="69"/>
      <c r="AB12" s="97"/>
      <c r="AC12" s="706"/>
      <c r="AD12" s="697"/>
      <c r="AE12" s="740"/>
      <c r="AF12" s="741"/>
      <c r="AG12" s="742"/>
      <c r="AH12" s="97"/>
      <c r="AI12" s="627" t="s">
        <v>229</v>
      </c>
      <c r="AJ12" s="628"/>
      <c r="AK12" s="628"/>
      <c r="AL12" s="628"/>
      <c r="AM12" s="628"/>
      <c r="AN12" s="629"/>
      <c r="AO12" s="97"/>
      <c r="AP12" s="97"/>
      <c r="AQ12" s="97"/>
      <c r="AR12" s="97"/>
      <c r="AS12" s="97"/>
      <c r="AT12" s="97"/>
    </row>
    <row r="13" spans="1:46" ht="25.15" customHeight="1" thickBot="1" x14ac:dyDescent="0.4">
      <c r="A13" s="706"/>
      <c r="B13" s="70">
        <v>8</v>
      </c>
      <c r="C13" s="113"/>
      <c r="D13" s="141"/>
      <c r="E13" s="142"/>
      <c r="F13" s="377" t="str">
        <f t="shared" si="0"/>
        <v/>
      </c>
      <c r="G13" s="139"/>
      <c r="H13" s="686"/>
      <c r="I13" s="687"/>
      <c r="J13" s="687"/>
      <c r="K13" s="687"/>
      <c r="L13" s="688"/>
      <c r="M13" s="391">
        <f t="shared" si="13"/>
        <v>0</v>
      </c>
      <c r="N13" s="85">
        <f t="shared" si="14"/>
        <v>0</v>
      </c>
      <c r="O13" s="86">
        <f t="shared" si="15"/>
        <v>0</v>
      </c>
      <c r="P13" s="87">
        <f t="shared" si="16"/>
        <v>0</v>
      </c>
      <c r="Q13" s="71">
        <f t="shared" si="17"/>
        <v>0</v>
      </c>
      <c r="R13" s="6">
        <f t="shared" si="18"/>
        <v>0</v>
      </c>
      <c r="S13" s="6">
        <f t="shared" si="5"/>
        <v>0</v>
      </c>
      <c r="T13" s="6">
        <f t="shared" si="6"/>
        <v>0</v>
      </c>
      <c r="U13" s="6">
        <f t="shared" si="19"/>
        <v>0</v>
      </c>
      <c r="V13" s="6">
        <f t="shared" si="8"/>
        <v>0</v>
      </c>
      <c r="W13" s="6">
        <f t="shared" si="9"/>
        <v>0</v>
      </c>
      <c r="X13" s="6">
        <f t="shared" si="10"/>
        <v>0</v>
      </c>
      <c r="Y13" s="6">
        <f t="shared" si="20"/>
        <v>0</v>
      </c>
      <c r="AA13" s="69"/>
      <c r="AB13" s="97"/>
      <c r="AC13" s="706"/>
      <c r="AD13" s="697"/>
      <c r="AE13" s="740"/>
      <c r="AF13" s="741"/>
      <c r="AG13" s="742"/>
      <c r="AH13" s="97"/>
      <c r="AI13" s="627"/>
      <c r="AJ13" s="628"/>
      <c r="AK13" s="628"/>
      <c r="AL13" s="628"/>
      <c r="AM13" s="628"/>
      <c r="AN13" s="629"/>
      <c r="AO13" s="97"/>
      <c r="AP13" s="97"/>
      <c r="AQ13" s="97"/>
      <c r="AR13" s="97"/>
      <c r="AS13" s="97"/>
      <c r="AT13" s="97"/>
    </row>
    <row r="14" spans="1:46" ht="25.15" customHeight="1" thickBot="1" x14ac:dyDescent="0.4">
      <c r="A14" s="706"/>
      <c r="B14" s="70">
        <v>9</v>
      </c>
      <c r="C14" s="113"/>
      <c r="D14" s="141"/>
      <c r="E14" s="142"/>
      <c r="F14" s="377" t="str">
        <f t="shared" si="0"/>
        <v/>
      </c>
      <c r="G14" s="139"/>
      <c r="H14" s="686"/>
      <c r="I14" s="687"/>
      <c r="J14" s="687"/>
      <c r="K14" s="687"/>
      <c r="L14" s="688"/>
      <c r="M14" s="391">
        <f t="shared" si="13"/>
        <v>0</v>
      </c>
      <c r="N14" s="82">
        <f>FLOOR(R14,1)</f>
        <v>0</v>
      </c>
      <c r="O14" s="83">
        <f>FLOOR(V14,1)</f>
        <v>0</v>
      </c>
      <c r="P14" s="84">
        <f>U14-X14</f>
        <v>0</v>
      </c>
      <c r="Q14" s="71">
        <f>T14+X14+Y14</f>
        <v>0</v>
      </c>
      <c r="R14" s="6">
        <f>M14/365</f>
        <v>0</v>
      </c>
      <c r="S14" s="6">
        <f>FLOOR(R14,1)</f>
        <v>0</v>
      </c>
      <c r="T14" s="6">
        <f>S14*365</f>
        <v>0</v>
      </c>
      <c r="U14" s="6">
        <f>M14-T14</f>
        <v>0</v>
      </c>
      <c r="V14" s="6">
        <f>U14/30</f>
        <v>0</v>
      </c>
      <c r="W14" s="6">
        <f>FLOOR(V14,1)</f>
        <v>0</v>
      </c>
      <c r="X14" s="6">
        <f>W14*30</f>
        <v>0</v>
      </c>
      <c r="Y14" s="6">
        <f>U14-X14</f>
        <v>0</v>
      </c>
      <c r="AA14" s="69"/>
      <c r="AB14" s="97"/>
      <c r="AC14" s="706"/>
      <c r="AD14" s="101"/>
      <c r="AE14" s="740"/>
      <c r="AF14" s="741"/>
      <c r="AG14" s="742"/>
      <c r="AH14" s="97"/>
      <c r="AI14" s="97"/>
      <c r="AJ14" s="97"/>
      <c r="AK14" s="97"/>
      <c r="AL14" s="97"/>
      <c r="AM14" s="97"/>
      <c r="AN14" s="97"/>
      <c r="AO14" s="97"/>
      <c r="AP14" s="97"/>
      <c r="AQ14" s="97"/>
      <c r="AR14" s="97"/>
      <c r="AS14" s="97"/>
      <c r="AT14" s="97"/>
    </row>
    <row r="15" spans="1:46" ht="25.15" customHeight="1" thickBot="1" x14ac:dyDescent="0.4">
      <c r="A15" s="707"/>
      <c r="B15" s="70">
        <v>10</v>
      </c>
      <c r="C15" s="113"/>
      <c r="D15" s="143"/>
      <c r="E15" s="144"/>
      <c r="F15" s="377" t="str">
        <f t="shared" si="0"/>
        <v/>
      </c>
      <c r="G15" s="140"/>
      <c r="H15" s="771"/>
      <c r="I15" s="769"/>
      <c r="J15" s="769"/>
      <c r="K15" s="769"/>
      <c r="L15" s="772"/>
      <c r="M15" s="391">
        <f t="shared" si="13"/>
        <v>0</v>
      </c>
      <c r="N15" s="381">
        <f t="shared" ref="N15:N16" si="21">FLOOR(R15,1)</f>
        <v>0</v>
      </c>
      <c r="O15" s="382">
        <f t="shared" ref="O15:O16" si="22">FLOOR(V15,1)</f>
        <v>0</v>
      </c>
      <c r="P15" s="383">
        <f t="shared" ref="P15:P16" si="23">U15-X15</f>
        <v>0</v>
      </c>
      <c r="Q15" s="71">
        <f t="shared" ref="Q15:Q16" si="24">T15+X15+Y15</f>
        <v>0</v>
      </c>
      <c r="R15" s="6">
        <f t="shared" ref="R15" si="25">M15/365</f>
        <v>0</v>
      </c>
      <c r="S15" s="6">
        <f t="shared" si="5"/>
        <v>0</v>
      </c>
      <c r="T15" s="6">
        <f t="shared" si="6"/>
        <v>0</v>
      </c>
      <c r="U15" s="6">
        <f t="shared" ref="U15" si="26">M15-T15</f>
        <v>0</v>
      </c>
      <c r="V15" s="6">
        <f t="shared" si="8"/>
        <v>0</v>
      </c>
      <c r="W15" s="6">
        <f t="shared" si="9"/>
        <v>0</v>
      </c>
      <c r="X15" s="6">
        <f t="shared" si="10"/>
        <v>0</v>
      </c>
      <c r="Y15" s="6">
        <f t="shared" ref="Y15" si="27">U15-X15</f>
        <v>0</v>
      </c>
      <c r="AB15" s="97"/>
      <c r="AC15" s="707"/>
      <c r="AD15" s="101"/>
      <c r="AE15" s="743"/>
      <c r="AF15" s="744"/>
      <c r="AG15" s="745"/>
      <c r="AH15" s="97"/>
      <c r="AI15" s="97"/>
      <c r="AJ15" s="97"/>
      <c r="AK15" s="97"/>
      <c r="AL15" s="97"/>
      <c r="AM15" s="97"/>
      <c r="AN15" s="97"/>
      <c r="AO15" s="97"/>
      <c r="AP15" s="97"/>
      <c r="AQ15" s="97"/>
      <c r="AR15" s="97"/>
      <c r="AS15" s="97"/>
      <c r="AT15" s="97"/>
    </row>
    <row r="16" spans="1:46" ht="24" thickBot="1" x14ac:dyDescent="0.4">
      <c r="A16" s="97"/>
      <c r="B16" s="97"/>
      <c r="C16" s="97"/>
      <c r="D16" s="97"/>
      <c r="E16" s="97"/>
      <c r="F16" s="97"/>
      <c r="G16" s="97"/>
      <c r="H16" s="97"/>
      <c r="I16" s="97"/>
      <c r="J16" s="97"/>
      <c r="K16" s="97"/>
      <c r="L16" s="97"/>
      <c r="M16" s="384">
        <f>SUM(M6:M15)</f>
        <v>0</v>
      </c>
      <c r="N16" s="76">
        <f t="shared" si="21"/>
        <v>0</v>
      </c>
      <c r="O16" s="77">
        <f t="shared" si="22"/>
        <v>0</v>
      </c>
      <c r="P16" s="78">
        <f t="shared" si="23"/>
        <v>0</v>
      </c>
      <c r="Q16" s="6">
        <f t="shared" si="24"/>
        <v>0</v>
      </c>
      <c r="R16" s="6">
        <f>M16/365</f>
        <v>0</v>
      </c>
      <c r="S16" s="6">
        <f t="shared" si="5"/>
        <v>0</v>
      </c>
      <c r="T16" s="6">
        <f t="shared" si="6"/>
        <v>0</v>
      </c>
      <c r="U16" s="6">
        <f>M16-T16</f>
        <v>0</v>
      </c>
      <c r="V16" s="6">
        <f t="shared" si="8"/>
        <v>0</v>
      </c>
      <c r="W16" s="6">
        <f t="shared" si="9"/>
        <v>0</v>
      </c>
      <c r="X16" s="6">
        <f t="shared" si="10"/>
        <v>0</v>
      </c>
      <c r="AB16" s="97"/>
      <c r="AC16" s="97"/>
      <c r="AD16" s="97"/>
      <c r="AE16" s="97"/>
      <c r="AF16" s="97"/>
      <c r="AG16" s="97"/>
      <c r="AH16" s="97"/>
      <c r="AI16" s="97"/>
      <c r="AJ16" s="97"/>
      <c r="AK16" s="97"/>
      <c r="AL16" s="97"/>
      <c r="AM16" s="97"/>
      <c r="AN16" s="97"/>
      <c r="AO16" s="97"/>
      <c r="AP16" s="97"/>
      <c r="AQ16" s="97"/>
      <c r="AR16" s="97"/>
      <c r="AS16" s="97"/>
      <c r="AT16" s="97"/>
    </row>
    <row r="17" spans="1:46" ht="24" thickBot="1" x14ac:dyDescent="0.4">
      <c r="A17" s="97"/>
      <c r="B17" s="97"/>
      <c r="C17" s="97"/>
      <c r="D17" s="97"/>
      <c r="E17" s="97"/>
      <c r="F17" s="97"/>
      <c r="G17" s="97"/>
      <c r="H17" s="97"/>
      <c r="I17" s="97"/>
      <c r="J17" s="97"/>
      <c r="K17" s="97"/>
      <c r="L17" s="97"/>
      <c r="M17" s="102"/>
      <c r="N17" s="103" t="s">
        <v>85</v>
      </c>
      <c r="O17" s="103" t="s">
        <v>86</v>
      </c>
      <c r="P17" s="103" t="s">
        <v>87</v>
      </c>
      <c r="Q17" s="6"/>
      <c r="R17" s="6"/>
      <c r="S17" s="6"/>
      <c r="T17" s="6"/>
      <c r="U17" s="6"/>
      <c r="V17" s="6"/>
      <c r="W17" s="6"/>
      <c r="X17" s="6"/>
      <c r="AB17" s="97"/>
      <c r="AC17" s="104" t="s">
        <v>103</v>
      </c>
      <c r="AD17" s="97"/>
      <c r="AE17" s="97"/>
      <c r="AF17" s="97"/>
      <c r="AG17" s="97"/>
      <c r="AH17" s="97"/>
      <c r="AI17" s="97"/>
      <c r="AJ17" s="97"/>
      <c r="AK17" s="97"/>
      <c r="AL17" s="97"/>
      <c r="AM17" s="97"/>
      <c r="AN17" s="97"/>
      <c r="AO17" s="97"/>
      <c r="AP17" s="97"/>
      <c r="AQ17" s="97"/>
      <c r="AR17" s="97"/>
      <c r="AS17" s="97"/>
      <c r="AT17" s="97"/>
    </row>
    <row r="18" spans="1:46" ht="24.75" thickTop="1" thickBot="1" x14ac:dyDescent="0.4">
      <c r="A18" s="753" t="s">
        <v>102</v>
      </c>
      <c r="B18" s="754"/>
      <c r="C18" s="754"/>
      <c r="D18" s="754"/>
      <c r="E18" s="754"/>
      <c r="F18" s="754"/>
      <c r="G18" s="755"/>
      <c r="H18" s="208" t="s">
        <v>30</v>
      </c>
      <c r="I18" s="750" t="s">
        <v>150</v>
      </c>
      <c r="J18" s="750"/>
      <c r="K18" s="750"/>
      <c r="L18" s="750"/>
      <c r="M18" s="385">
        <f>SUMIFS(M6:M15,G6:G15,"CS",H6:H15,"ss")</f>
        <v>0</v>
      </c>
      <c r="N18" s="79">
        <f t="shared" ref="N18:N23" si="28">FLOOR(R18,1)</f>
        <v>0</v>
      </c>
      <c r="O18" s="80">
        <f t="shared" ref="O18:O23" si="29">FLOOR(V18,1)</f>
        <v>0</v>
      </c>
      <c r="P18" s="81">
        <f t="shared" ref="P18:P23" si="30">U18-X18</f>
        <v>0</v>
      </c>
      <c r="Q18" s="6">
        <f t="shared" ref="Q18:Q23" si="31">T18+X18+Y18</f>
        <v>0</v>
      </c>
      <c r="R18" s="6">
        <f t="shared" ref="R18:R22" si="32">M18/365</f>
        <v>0</v>
      </c>
      <c r="S18" s="6">
        <f t="shared" ref="S18:S23" si="33">FLOOR(R18,1)</f>
        <v>0</v>
      </c>
      <c r="T18" s="6">
        <f t="shared" ref="T18:T23" si="34">S18*365</f>
        <v>0</v>
      </c>
      <c r="U18" s="6">
        <f t="shared" ref="U18:U22" si="35">M18-T18</f>
        <v>0</v>
      </c>
      <c r="V18" s="6">
        <f t="shared" ref="V18:V23" si="36">U18/30</f>
        <v>0</v>
      </c>
      <c r="W18" s="6">
        <f t="shared" ref="W18:W23" si="37">FLOOR(V18,1)</f>
        <v>0</v>
      </c>
      <c r="X18" s="6">
        <f t="shared" ref="X18:X23" si="38">W18*30</f>
        <v>0</v>
      </c>
      <c r="AB18" s="97"/>
      <c r="AC18" s="386">
        <f>ROUND(IF(IF(O18&gt;12,6,O18*0.5)+IF(P18&gt;15,0.5,0)+IF(N18&gt;0,6,0)&gt;12,6,IF(O18&gt;12,6,O18*0.5)+IF(P18&gt;15,0.5,0)+IF(N18&gt;0,6,0)),3)</f>
        <v>0</v>
      </c>
      <c r="AD18" s="97"/>
      <c r="AE18" s="97"/>
      <c r="AF18" s="97"/>
      <c r="AG18" s="97"/>
      <c r="AH18" s="97"/>
      <c r="AI18" s="97"/>
      <c r="AJ18" s="97"/>
      <c r="AK18" s="97"/>
      <c r="AL18" s="97"/>
      <c r="AM18" s="97"/>
      <c r="AN18" s="97"/>
      <c r="AO18" s="97"/>
      <c r="AP18" s="97"/>
      <c r="AQ18" s="97"/>
      <c r="AR18" s="97"/>
      <c r="AS18" s="97"/>
      <c r="AT18" s="97"/>
    </row>
    <row r="19" spans="1:46" ht="23.65" customHeight="1" thickTop="1" thickBot="1" x14ac:dyDescent="0.4">
      <c r="A19" s="756" t="s">
        <v>105</v>
      </c>
      <c r="B19" s="757"/>
      <c r="C19" s="757"/>
      <c r="D19" s="757"/>
      <c r="E19" s="757"/>
      <c r="F19" s="757"/>
      <c r="G19" s="758"/>
      <c r="H19" s="208" t="s">
        <v>30</v>
      </c>
      <c r="I19" s="750" t="s">
        <v>100</v>
      </c>
      <c r="J19" s="750"/>
      <c r="K19" s="750"/>
      <c r="L19" s="750"/>
      <c r="M19" s="385">
        <f>SUMIFS(M6:M15,G6:G15,"CS",H6:H15,"NON")</f>
        <v>0</v>
      </c>
      <c r="N19" s="82">
        <f t="shared" si="28"/>
        <v>0</v>
      </c>
      <c r="O19" s="83">
        <f t="shared" si="29"/>
        <v>0</v>
      </c>
      <c r="P19" s="84">
        <f t="shared" si="30"/>
        <v>0</v>
      </c>
      <c r="Q19" s="6">
        <f t="shared" si="31"/>
        <v>0</v>
      </c>
      <c r="R19" s="6">
        <f t="shared" si="32"/>
        <v>0</v>
      </c>
      <c r="S19" s="6">
        <f t="shared" si="33"/>
        <v>0</v>
      </c>
      <c r="T19" s="6">
        <f t="shared" si="34"/>
        <v>0</v>
      </c>
      <c r="U19" s="6">
        <f t="shared" si="35"/>
        <v>0</v>
      </c>
      <c r="V19" s="6">
        <f t="shared" si="36"/>
        <v>0</v>
      </c>
      <c r="W19" s="6">
        <f t="shared" si="37"/>
        <v>0</v>
      </c>
      <c r="X19" s="6">
        <f t="shared" si="38"/>
        <v>0</v>
      </c>
      <c r="AB19" s="97"/>
      <c r="AC19" s="386">
        <f>ROUND(IF(IF(O19&gt;12,3,O19*0.25)+IF(P19&gt;15,0.25,0)+IF(N19&gt;0,3,0)&gt;12,6,IF(O19&gt;12,3,O19*0.25)+IF(P19&gt;15,0.25,0)+IF(N19&gt;0,3,0)),3)</f>
        <v>0</v>
      </c>
      <c r="AD19" s="97"/>
      <c r="AE19" s="97"/>
      <c r="AF19" s="97"/>
      <c r="AG19" s="97"/>
      <c r="AH19" s="97"/>
      <c r="AI19" s="97"/>
      <c r="AJ19" s="97"/>
      <c r="AK19" s="97"/>
      <c r="AL19" s="97"/>
      <c r="AM19" s="97"/>
      <c r="AN19" s="97"/>
      <c r="AO19" s="97"/>
      <c r="AP19" s="97"/>
      <c r="AQ19" s="97"/>
      <c r="AR19" s="97"/>
      <c r="AS19" s="97"/>
      <c r="AT19" s="97"/>
    </row>
    <row r="20" spans="1:46" ht="23.65" customHeight="1" thickTop="1" thickBot="1" x14ac:dyDescent="0.4">
      <c r="A20" s="759"/>
      <c r="B20" s="760"/>
      <c r="C20" s="760"/>
      <c r="D20" s="760"/>
      <c r="E20" s="760"/>
      <c r="F20" s="760"/>
      <c r="G20" s="761"/>
      <c r="H20" s="209" t="s">
        <v>101</v>
      </c>
      <c r="I20" s="750" t="s">
        <v>150</v>
      </c>
      <c r="J20" s="750"/>
      <c r="K20" s="750"/>
      <c r="L20" s="750"/>
      <c r="M20" s="385">
        <f>SUMIFS(M6:M15,G6:G15,"ALTRO",H6:H15,"SS")+ SUMIFS(M6:M15,G6:G15,"AT",H6:H15,"SS")+SUMIFS(M6:M15,G6:G15,"AA",H6:H15,"SS")</f>
        <v>0</v>
      </c>
      <c r="N20" s="85">
        <f t="shared" si="28"/>
        <v>0</v>
      </c>
      <c r="O20" s="86">
        <f t="shared" si="29"/>
        <v>0</v>
      </c>
      <c r="P20" s="87">
        <f t="shared" si="30"/>
        <v>0</v>
      </c>
      <c r="Q20" s="6">
        <f t="shared" si="31"/>
        <v>0</v>
      </c>
      <c r="R20" s="6">
        <f t="shared" si="32"/>
        <v>0</v>
      </c>
      <c r="S20" s="6">
        <f t="shared" si="33"/>
        <v>0</v>
      </c>
      <c r="T20" s="6">
        <f t="shared" si="34"/>
        <v>0</v>
      </c>
      <c r="U20" s="6">
        <f t="shared" si="35"/>
        <v>0</v>
      </c>
      <c r="V20" s="6">
        <f t="shared" si="36"/>
        <v>0</v>
      </c>
      <c r="W20" s="6">
        <f t="shared" si="37"/>
        <v>0</v>
      </c>
      <c r="X20" s="6">
        <f t="shared" si="38"/>
        <v>0</v>
      </c>
      <c r="AB20" s="97"/>
      <c r="AC20" s="386">
        <f>ROUND(IF(IF(O20&gt;12,1.8,O20*0.15)+IF(P20&gt;15,0.15,0)+IF(N20&gt;0,1.8,0)&gt;12,1.8,IF(O20&gt;12,1.8,O20*0.15)+IF(P20&gt;15,0.15,0)+IF(N20&gt;0,1.8,0)),3)</f>
        <v>0</v>
      </c>
      <c r="AD20" s="97"/>
      <c r="AE20" s="97"/>
      <c r="AF20" s="97"/>
      <c r="AG20" s="97"/>
      <c r="AH20" s="97"/>
      <c r="AI20" s="97"/>
      <c r="AJ20" s="97"/>
      <c r="AK20" s="97"/>
      <c r="AL20" s="97"/>
      <c r="AM20" s="97"/>
      <c r="AN20" s="97"/>
      <c r="AO20" s="97"/>
      <c r="AP20" s="97"/>
      <c r="AQ20" s="97"/>
      <c r="AR20" s="97"/>
      <c r="AS20" s="97"/>
      <c r="AT20" s="97"/>
    </row>
    <row r="21" spans="1:46" ht="23.65" customHeight="1" thickTop="1" thickBot="1" x14ac:dyDescent="0.4">
      <c r="A21" s="759"/>
      <c r="B21" s="760"/>
      <c r="C21" s="760"/>
      <c r="D21" s="760"/>
      <c r="E21" s="760"/>
      <c r="F21" s="760"/>
      <c r="G21" s="761"/>
      <c r="H21" s="209" t="s">
        <v>101</v>
      </c>
      <c r="I21" s="750" t="s">
        <v>100</v>
      </c>
      <c r="J21" s="750"/>
      <c r="K21" s="750"/>
      <c r="L21" s="750"/>
      <c r="M21" s="385">
        <f>SUMIFS(M6:M15,G6:G15,"ALTRO",H6:H15,"NON")+      SUMIFS(M6:M15,G6:G15,"Aa",H6:H15,"NON")+    SUMIFS(M6:M15,G6:G15,"AT",H6:H15,"NON")</f>
        <v>0</v>
      </c>
      <c r="N21" s="88">
        <f t="shared" si="28"/>
        <v>0</v>
      </c>
      <c r="O21" s="89">
        <f t="shared" si="29"/>
        <v>0</v>
      </c>
      <c r="P21" s="90">
        <f t="shared" si="30"/>
        <v>0</v>
      </c>
      <c r="Q21" s="6">
        <f t="shared" si="31"/>
        <v>0</v>
      </c>
      <c r="R21" s="6">
        <f t="shared" si="32"/>
        <v>0</v>
      </c>
      <c r="S21" s="6">
        <f t="shared" si="33"/>
        <v>0</v>
      </c>
      <c r="T21" s="6">
        <f t="shared" si="34"/>
        <v>0</v>
      </c>
      <c r="U21" s="6">
        <f t="shared" si="35"/>
        <v>0</v>
      </c>
      <c r="V21" s="6">
        <f t="shared" si="36"/>
        <v>0</v>
      </c>
      <c r="W21" s="6">
        <f t="shared" si="37"/>
        <v>0</v>
      </c>
      <c r="X21" s="6">
        <f t="shared" si="38"/>
        <v>0</v>
      </c>
      <c r="AB21" s="97"/>
      <c r="AC21" s="386">
        <f>ROUND(IF(IF(O21&gt;12,0.9,O21*0.075)+IF(P21&gt;15,0.075,0)+IF(N21&gt;0,0.9,0)&gt;12,0.9,IF(O21&gt;12,0.9,O21*0.075)+IF(P21&gt;15,0.075,0)+IF(N21&gt;0,0.9,0)),3)</f>
        <v>0</v>
      </c>
      <c r="AD21" s="97"/>
      <c r="AE21" s="97"/>
      <c r="AF21" s="97"/>
      <c r="AG21" s="97"/>
      <c r="AH21" s="97"/>
      <c r="AI21" s="97"/>
      <c r="AJ21" s="97"/>
      <c r="AK21" s="97"/>
      <c r="AL21" s="97"/>
      <c r="AM21" s="97"/>
      <c r="AN21" s="97"/>
      <c r="AO21" s="97"/>
      <c r="AP21" s="97"/>
      <c r="AQ21" s="97"/>
      <c r="AR21" s="97"/>
      <c r="AS21" s="97"/>
      <c r="AT21" s="97"/>
    </row>
    <row r="22" spans="1:46" ht="23.65" customHeight="1" thickTop="1" thickBot="1" x14ac:dyDescent="0.4">
      <c r="A22" s="801" t="s">
        <v>109</v>
      </c>
      <c r="B22" s="802"/>
      <c r="C22" s="802"/>
      <c r="D22" s="802"/>
      <c r="E22" s="802"/>
      <c r="F22" s="727" t="str">
        <f>IF(+Anno_1=0,"",+Anno_1)</f>
        <v/>
      </c>
      <c r="G22" s="728"/>
      <c r="H22" s="209" t="s">
        <v>101</v>
      </c>
      <c r="I22" s="750" t="s">
        <v>154</v>
      </c>
      <c r="J22" s="750"/>
      <c r="K22" s="750"/>
      <c r="L22" s="750"/>
      <c r="M22" s="385">
        <f>SUMIFS(M6:M15,G6:G15,"ALTRO",H6:H15,"ENTE")</f>
        <v>0</v>
      </c>
      <c r="N22" s="91">
        <f t="shared" si="28"/>
        <v>0</v>
      </c>
      <c r="O22" s="92">
        <f t="shared" si="29"/>
        <v>0</v>
      </c>
      <c r="P22" s="93">
        <f t="shared" si="30"/>
        <v>0</v>
      </c>
      <c r="Q22" s="6">
        <f t="shared" si="31"/>
        <v>0</v>
      </c>
      <c r="R22" s="6">
        <f t="shared" si="32"/>
        <v>0</v>
      </c>
      <c r="S22" s="6">
        <f t="shared" si="33"/>
        <v>0</v>
      </c>
      <c r="T22" s="6">
        <f t="shared" si="34"/>
        <v>0</v>
      </c>
      <c r="U22" s="6">
        <f t="shared" si="35"/>
        <v>0</v>
      </c>
      <c r="V22" s="6">
        <f t="shared" si="36"/>
        <v>0</v>
      </c>
      <c r="W22" s="6">
        <f t="shared" si="37"/>
        <v>0</v>
      </c>
      <c r="X22" s="6">
        <f t="shared" si="38"/>
        <v>0</v>
      </c>
      <c r="AB22" s="97"/>
      <c r="AC22" s="386">
        <f>ROUND(IF(IF(O22&gt;12,0.6,O22*0.05)+IF(P22&gt;15,0.05,0)+IF(N22&gt;0,0.6,0)&gt;12,0.6,IF(O22&gt;12,0.6,O22*0.05)+IF(P22&gt;15,0.05,0)+IF(N22&gt;0,0.6,0)),3)</f>
        <v>0</v>
      </c>
      <c r="AD22" s="97"/>
      <c r="AE22" s="97"/>
      <c r="AF22" s="97"/>
      <c r="AG22" s="97"/>
      <c r="AH22" s="97"/>
      <c r="AI22" s="97"/>
      <c r="AJ22" s="97"/>
      <c r="AK22" s="97"/>
      <c r="AL22" s="97"/>
      <c r="AM22" s="97"/>
      <c r="AN22" s="97"/>
      <c r="AO22" s="97"/>
      <c r="AP22" s="97"/>
      <c r="AQ22" s="97"/>
      <c r="AR22" s="97"/>
      <c r="AS22" s="97"/>
      <c r="AT22" s="97"/>
    </row>
    <row r="23" spans="1:46" ht="23.65" customHeight="1" thickTop="1" thickBot="1" x14ac:dyDescent="0.4">
      <c r="A23" s="803"/>
      <c r="B23" s="804"/>
      <c r="C23" s="804"/>
      <c r="D23" s="804"/>
      <c r="E23" s="804"/>
      <c r="F23" s="729"/>
      <c r="G23" s="730"/>
      <c r="H23" s="656" t="s">
        <v>110</v>
      </c>
      <c r="I23" s="657"/>
      <c r="J23" s="657"/>
      <c r="K23" s="657"/>
      <c r="L23" s="658"/>
      <c r="M23" s="387">
        <f>SUM(M18:M22)</f>
        <v>0</v>
      </c>
      <c r="N23" s="145">
        <f t="shared" si="28"/>
        <v>0</v>
      </c>
      <c r="O23" s="146">
        <f t="shared" si="29"/>
        <v>0</v>
      </c>
      <c r="P23" s="147">
        <f t="shared" si="30"/>
        <v>0</v>
      </c>
      <c r="Q23" s="6">
        <f t="shared" si="31"/>
        <v>0</v>
      </c>
      <c r="R23" s="6">
        <f>M23/365</f>
        <v>0</v>
      </c>
      <c r="S23" s="6">
        <f t="shared" si="33"/>
        <v>0</v>
      </c>
      <c r="T23" s="6">
        <f t="shared" si="34"/>
        <v>0</v>
      </c>
      <c r="U23" s="6">
        <f>M23-T23</f>
        <v>0</v>
      </c>
      <c r="V23" s="6">
        <f t="shared" si="36"/>
        <v>0</v>
      </c>
      <c r="W23" s="6">
        <f t="shared" si="37"/>
        <v>0</v>
      </c>
      <c r="X23" s="6">
        <f t="shared" si="38"/>
        <v>0</v>
      </c>
      <c r="AB23" s="97"/>
      <c r="AC23" s="388">
        <f>IF(SUM(AC18:AC22)&gt;6,6,SUM(AC18:AC22))</f>
        <v>0</v>
      </c>
      <c r="AD23" s="97"/>
      <c r="AE23" s="97"/>
      <c r="AF23" s="97"/>
      <c r="AG23" s="97"/>
      <c r="AH23" s="97"/>
      <c r="AI23" s="97"/>
      <c r="AJ23" s="97"/>
      <c r="AK23" s="97"/>
      <c r="AL23" s="97"/>
      <c r="AM23" s="97"/>
      <c r="AN23" s="97"/>
      <c r="AO23" s="97"/>
      <c r="AP23" s="97"/>
      <c r="AQ23" s="97"/>
      <c r="AR23" s="97"/>
      <c r="AS23" s="97"/>
      <c r="AT23" s="97"/>
    </row>
    <row r="24" spans="1:46" ht="23.25" x14ac:dyDescent="0.2">
      <c r="A24" s="201"/>
      <c r="B24" s="201"/>
      <c r="C24" s="201"/>
      <c r="D24" s="201"/>
      <c r="E24" s="201"/>
      <c r="F24" s="201"/>
      <c r="G24" s="201"/>
      <c r="H24" s="105"/>
      <c r="I24" s="106"/>
      <c r="J24" s="101"/>
      <c r="K24" s="101"/>
      <c r="L24" s="101"/>
      <c r="M24" s="392"/>
      <c r="N24" s="107"/>
      <c r="O24" s="107"/>
      <c r="P24" s="107"/>
      <c r="AB24" s="97"/>
      <c r="AC24" s="108"/>
      <c r="AD24" s="97"/>
      <c r="AE24" s="97"/>
      <c r="AF24" s="97"/>
      <c r="AG24" s="97"/>
      <c r="AH24" s="97"/>
      <c r="AI24" s="97"/>
      <c r="AJ24" s="97"/>
      <c r="AK24" s="97"/>
      <c r="AL24" s="97"/>
      <c r="AM24" s="97"/>
      <c r="AN24" s="97"/>
      <c r="AO24" s="97"/>
      <c r="AP24" s="97"/>
      <c r="AQ24" s="97"/>
      <c r="AR24" s="97"/>
      <c r="AS24" s="97"/>
      <c r="AT24" s="97"/>
    </row>
    <row r="25" spans="1:46" ht="24" thickBot="1" x14ac:dyDescent="0.4">
      <c r="A25" s="201"/>
      <c r="B25" s="201"/>
      <c r="C25" s="201"/>
      <c r="D25" s="201"/>
      <c r="E25" s="201"/>
      <c r="F25" s="201"/>
      <c r="G25" s="201"/>
      <c r="H25" s="97"/>
      <c r="I25" s="97"/>
      <c r="J25" s="97"/>
      <c r="K25" s="97"/>
      <c r="L25" s="97"/>
      <c r="M25" s="392"/>
      <c r="N25" s="103" t="s">
        <v>85</v>
      </c>
      <c r="O25" s="103" t="s">
        <v>86</v>
      </c>
      <c r="P25" s="103" t="s">
        <v>87</v>
      </c>
      <c r="Q25" s="6"/>
      <c r="R25" s="6"/>
      <c r="S25" s="6"/>
      <c r="T25" s="6"/>
      <c r="U25" s="6"/>
      <c r="V25" s="6"/>
      <c r="W25" s="6"/>
      <c r="X25" s="6"/>
      <c r="AB25" s="97"/>
      <c r="AC25" s="104" t="s">
        <v>103</v>
      </c>
      <c r="AD25" s="97"/>
      <c r="AE25" s="97"/>
      <c r="AF25" s="97"/>
      <c r="AG25" s="97"/>
      <c r="AH25" s="97"/>
      <c r="AI25" s="97"/>
      <c r="AJ25" s="97"/>
      <c r="AK25" s="97"/>
      <c r="AL25" s="97"/>
      <c r="AM25" s="97"/>
      <c r="AN25" s="97"/>
      <c r="AO25" s="97"/>
      <c r="AP25" s="97"/>
      <c r="AQ25" s="97"/>
      <c r="AR25" s="97"/>
      <c r="AS25" s="97"/>
      <c r="AT25" s="97"/>
    </row>
    <row r="26" spans="1:46" ht="24.75" thickTop="1" thickBot="1" x14ac:dyDescent="0.4">
      <c r="A26" s="775" t="s">
        <v>102</v>
      </c>
      <c r="B26" s="776"/>
      <c r="C26" s="776"/>
      <c r="D26" s="776"/>
      <c r="E26" s="776"/>
      <c r="F26" s="776"/>
      <c r="G26" s="777"/>
      <c r="H26" s="210" t="s">
        <v>37</v>
      </c>
      <c r="I26" s="638" t="s">
        <v>150</v>
      </c>
      <c r="J26" s="639"/>
      <c r="K26" s="639"/>
      <c r="L26" s="640"/>
      <c r="M26" s="385">
        <f>SUMIFS(M6:M15,G6:G15,"AA",H6:H15,"ss")</f>
        <v>0</v>
      </c>
      <c r="N26" s="94">
        <f t="shared" ref="N26:N31" si="39">FLOOR(R26,1)</f>
        <v>0</v>
      </c>
      <c r="O26" s="95">
        <f t="shared" ref="O26:O31" si="40">FLOOR(V26,1)</f>
        <v>0</v>
      </c>
      <c r="P26" s="96">
        <f t="shared" ref="P26:P31" si="41">U26-X26</f>
        <v>0</v>
      </c>
      <c r="Q26" s="6">
        <f t="shared" ref="Q26:Q31" si="42">T26+X26+Y26</f>
        <v>0</v>
      </c>
      <c r="R26" s="6">
        <f t="shared" ref="R26:R30" si="43">M26/365</f>
        <v>0</v>
      </c>
      <c r="S26" s="6">
        <f t="shared" ref="S26:S31" si="44">FLOOR(R26,1)</f>
        <v>0</v>
      </c>
      <c r="T26" s="6">
        <f t="shared" ref="T26:T31" si="45">S26*365</f>
        <v>0</v>
      </c>
      <c r="U26" s="6">
        <f t="shared" ref="U26:U30" si="46">M26-T26</f>
        <v>0</v>
      </c>
      <c r="V26" s="6">
        <f t="shared" ref="V26:V31" si="47">U26/30</f>
        <v>0</v>
      </c>
      <c r="W26" s="6">
        <f t="shared" ref="W26:W31" si="48">FLOOR(V26,1)</f>
        <v>0</v>
      </c>
      <c r="X26" s="6">
        <f t="shared" ref="X26:X31" si="49">W26*30</f>
        <v>0</v>
      </c>
      <c r="AB26" s="97"/>
      <c r="AC26" s="386">
        <f>ROUND(IF(IF(O26&gt;12,6,O26*0.5)+IF(P26&gt;15,0.5,0)+IF(N26&gt;0,6,0)&gt;12,6,IF(O26&gt;12,6,O26*0.5)+IF(P26&gt;15,0.5,0)+IF(N26&gt;0,6,0)),3)</f>
        <v>0</v>
      </c>
      <c r="AD26" s="97"/>
      <c r="AE26" s="97"/>
      <c r="AF26" s="97"/>
      <c r="AG26" s="97"/>
      <c r="AH26" s="97"/>
      <c r="AI26" s="97"/>
      <c r="AJ26" s="97"/>
      <c r="AK26" s="97"/>
      <c r="AL26" s="97"/>
      <c r="AM26" s="97"/>
      <c r="AN26" s="97"/>
      <c r="AO26" s="97"/>
      <c r="AP26" s="97"/>
      <c r="AQ26" s="97"/>
      <c r="AR26" s="97"/>
      <c r="AS26" s="97"/>
      <c r="AT26" s="97"/>
    </row>
    <row r="27" spans="1:46" ht="23.65" customHeight="1" thickTop="1" thickBot="1" x14ac:dyDescent="0.4">
      <c r="A27" s="795" t="s">
        <v>104</v>
      </c>
      <c r="B27" s="796"/>
      <c r="C27" s="796"/>
      <c r="D27" s="796"/>
      <c r="E27" s="796"/>
      <c r="F27" s="796"/>
      <c r="G27" s="797"/>
      <c r="H27" s="210" t="s">
        <v>37</v>
      </c>
      <c r="I27" s="638" t="s">
        <v>100</v>
      </c>
      <c r="J27" s="639"/>
      <c r="K27" s="639"/>
      <c r="L27" s="640"/>
      <c r="M27" s="385">
        <f>SUMIFS(M6:M15,G6:G15,"AA",H6:H15,"NON")</f>
        <v>0</v>
      </c>
      <c r="N27" s="85">
        <f t="shared" si="39"/>
        <v>0</v>
      </c>
      <c r="O27" s="86">
        <f t="shared" si="40"/>
        <v>0</v>
      </c>
      <c r="P27" s="87">
        <f t="shared" si="41"/>
        <v>0</v>
      </c>
      <c r="Q27" s="6">
        <f t="shared" si="42"/>
        <v>0</v>
      </c>
      <c r="R27" s="6">
        <f t="shared" si="43"/>
        <v>0</v>
      </c>
      <c r="S27" s="6">
        <f t="shared" si="44"/>
        <v>0</v>
      </c>
      <c r="T27" s="6">
        <f t="shared" si="45"/>
        <v>0</v>
      </c>
      <c r="U27" s="6">
        <f t="shared" si="46"/>
        <v>0</v>
      </c>
      <c r="V27" s="6">
        <f t="shared" si="47"/>
        <v>0</v>
      </c>
      <c r="W27" s="6">
        <f t="shared" si="48"/>
        <v>0</v>
      </c>
      <c r="X27" s="6">
        <f t="shared" si="49"/>
        <v>0</v>
      </c>
      <c r="AB27" s="97"/>
      <c r="AC27" s="386">
        <f>IF(IF(O27&gt;12,3,O27*0.25)+IF(P27&gt;15,0.25,0)+IF(N27&gt;0,3,0)&gt;12,6,IF(O27&gt;12,3,O27*0.25)+IF(P27&gt;15,0.25,0)+IF(N27&gt;0,3,0))</f>
        <v>0</v>
      </c>
      <c r="AD27" s="97"/>
      <c r="AE27" s="97"/>
      <c r="AF27" s="97"/>
      <c r="AG27" s="97"/>
      <c r="AH27" s="97"/>
      <c r="AI27" s="97"/>
      <c r="AJ27" s="97"/>
      <c r="AK27" s="97"/>
      <c r="AL27" s="97"/>
      <c r="AM27" s="97"/>
      <c r="AN27" s="97"/>
      <c r="AO27" s="97"/>
      <c r="AP27" s="97"/>
      <c r="AQ27" s="97"/>
      <c r="AR27" s="97"/>
      <c r="AS27" s="97"/>
      <c r="AT27" s="97"/>
    </row>
    <row r="28" spans="1:46" ht="23.65" customHeight="1" thickTop="1" thickBot="1" x14ac:dyDescent="0.4">
      <c r="A28" s="798"/>
      <c r="B28" s="799"/>
      <c r="C28" s="799"/>
      <c r="D28" s="799"/>
      <c r="E28" s="799"/>
      <c r="F28" s="799"/>
      <c r="G28" s="800"/>
      <c r="H28" s="211" t="s">
        <v>101</v>
      </c>
      <c r="I28" s="638" t="s">
        <v>150</v>
      </c>
      <c r="J28" s="639"/>
      <c r="K28" s="639"/>
      <c r="L28" s="640"/>
      <c r="M28" s="385">
        <f xml:space="preserve">   SUMIFS(M6:M15,G6:G15,"ALTRO",H6:H15,"SS")   +     SUMIFS(M6:M15,G6:G15,"CS",H6:H15,"SS")+SUMIFS(M6:M15,G6:G15,"AT",H6:H15,"SS")</f>
        <v>0</v>
      </c>
      <c r="N28" s="85">
        <f t="shared" si="39"/>
        <v>0</v>
      </c>
      <c r="O28" s="86">
        <f t="shared" si="40"/>
        <v>0</v>
      </c>
      <c r="P28" s="87">
        <f t="shared" si="41"/>
        <v>0</v>
      </c>
      <c r="Q28" s="6">
        <f t="shared" si="42"/>
        <v>0</v>
      </c>
      <c r="R28" s="6">
        <f t="shared" si="43"/>
        <v>0</v>
      </c>
      <c r="S28" s="6">
        <f t="shared" si="44"/>
        <v>0</v>
      </c>
      <c r="T28" s="6">
        <f t="shared" si="45"/>
        <v>0</v>
      </c>
      <c r="U28" s="6">
        <f t="shared" si="46"/>
        <v>0</v>
      </c>
      <c r="V28" s="6">
        <f t="shared" si="47"/>
        <v>0</v>
      </c>
      <c r="W28" s="6">
        <f t="shared" si="48"/>
        <v>0</v>
      </c>
      <c r="X28" s="6">
        <f t="shared" si="49"/>
        <v>0</v>
      </c>
      <c r="AB28" s="97"/>
      <c r="AC28" s="386">
        <f>ROUND(IF(IF(O28&gt;12,1.2,O28*0.1)+IF(P28&gt;15,0.1,0)+IF(N28&gt;0,1.2,0)&gt;12,1.2,IF(O28&gt;12,1.2,O28*0.1)+IF(P28&gt;15,0.1,0)+IF(N28&gt;0,1.2,0)),3)</f>
        <v>0</v>
      </c>
      <c r="AD28" s="97"/>
      <c r="AE28" s="97"/>
      <c r="AF28" s="97"/>
      <c r="AG28" s="97"/>
      <c r="AH28" s="97"/>
      <c r="AI28" s="97"/>
      <c r="AJ28" s="97"/>
      <c r="AK28" s="97"/>
      <c r="AL28" s="97"/>
      <c r="AM28" s="97"/>
      <c r="AN28" s="97"/>
      <c r="AO28" s="97"/>
      <c r="AP28" s="97"/>
      <c r="AQ28" s="97"/>
      <c r="AR28" s="97"/>
      <c r="AS28" s="97"/>
      <c r="AT28" s="97"/>
    </row>
    <row r="29" spans="1:46" ht="23.65" customHeight="1" thickTop="1" thickBot="1" x14ac:dyDescent="0.4">
      <c r="A29" s="798"/>
      <c r="B29" s="799"/>
      <c r="C29" s="799"/>
      <c r="D29" s="799"/>
      <c r="E29" s="799"/>
      <c r="F29" s="799"/>
      <c r="G29" s="800"/>
      <c r="H29" s="211" t="s">
        <v>101</v>
      </c>
      <c r="I29" s="638" t="s">
        <v>100</v>
      </c>
      <c r="J29" s="639"/>
      <c r="K29" s="639"/>
      <c r="L29" s="640"/>
      <c r="M29" s="385">
        <f>SUMIFS(M6:M15,G6:G15,"ALTRO",H6:H15,"NON")     +SUMIFS(M6:M15,G6:G15,"cs",H6:H15,"NON")      +SUMIFS(M6:M15,G6:G15,"AT",H6:H15,"NON")</f>
        <v>0</v>
      </c>
      <c r="N29" s="85">
        <f t="shared" si="39"/>
        <v>0</v>
      </c>
      <c r="O29" s="86">
        <f t="shared" si="40"/>
        <v>0</v>
      </c>
      <c r="P29" s="87">
        <f t="shared" si="41"/>
        <v>0</v>
      </c>
      <c r="Q29" s="6">
        <f t="shared" si="42"/>
        <v>0</v>
      </c>
      <c r="R29" s="6">
        <f t="shared" si="43"/>
        <v>0</v>
      </c>
      <c r="S29" s="6">
        <f t="shared" si="44"/>
        <v>0</v>
      </c>
      <c r="T29" s="6">
        <f t="shared" si="45"/>
        <v>0</v>
      </c>
      <c r="U29" s="6">
        <f t="shared" si="46"/>
        <v>0</v>
      </c>
      <c r="V29" s="6">
        <f t="shared" si="47"/>
        <v>0</v>
      </c>
      <c r="W29" s="6">
        <f t="shared" si="48"/>
        <v>0</v>
      </c>
      <c r="X29" s="6">
        <f t="shared" si="49"/>
        <v>0</v>
      </c>
      <c r="AB29" s="97"/>
      <c r="AC29" s="386">
        <f>ROUND(IF(IF(O29&gt;12,0.6,O29*0.05)+IF(P29&gt;15,0.05,0)+IF(N29&gt;0,0.6,0)&gt;12,0.6,IF(O29&gt;12,0.6,O29*0.05)+IF(P29&gt;15,0.05,0)+IF(N29&gt;0,0.6,0)),3)</f>
        <v>0</v>
      </c>
      <c r="AD29" s="97"/>
      <c r="AE29" s="97"/>
      <c r="AF29" s="97"/>
      <c r="AG29" s="97"/>
      <c r="AH29" s="97"/>
      <c r="AI29" s="97"/>
      <c r="AJ29" s="97"/>
      <c r="AK29" s="97"/>
      <c r="AL29" s="97"/>
      <c r="AM29" s="97"/>
      <c r="AN29" s="97"/>
      <c r="AO29" s="97"/>
      <c r="AP29" s="97"/>
      <c r="AQ29" s="97"/>
      <c r="AR29" s="97"/>
      <c r="AS29" s="97"/>
      <c r="AT29" s="97"/>
    </row>
    <row r="30" spans="1:46" ht="23.65" customHeight="1" thickTop="1" thickBot="1" x14ac:dyDescent="0.4">
      <c r="A30" s="778" t="s">
        <v>109</v>
      </c>
      <c r="B30" s="779"/>
      <c r="C30" s="779"/>
      <c r="D30" s="779"/>
      <c r="E30" s="779"/>
      <c r="F30" s="666" t="str">
        <f>IF(+Anno_1=0,"",+Anno_1)</f>
        <v/>
      </c>
      <c r="G30" s="667"/>
      <c r="H30" s="211" t="s">
        <v>101</v>
      </c>
      <c r="I30" s="638" t="s">
        <v>154</v>
      </c>
      <c r="J30" s="639"/>
      <c r="K30" s="639"/>
      <c r="L30" s="640"/>
      <c r="M30" s="389">
        <f>SUMIFS(M6:M15,G6:G15,"ALTRO",H6:H15,"ENTE")</f>
        <v>0</v>
      </c>
      <c r="N30" s="82">
        <f t="shared" si="39"/>
        <v>0</v>
      </c>
      <c r="O30" s="83">
        <f t="shared" si="40"/>
        <v>0</v>
      </c>
      <c r="P30" s="84">
        <f t="shared" si="41"/>
        <v>0</v>
      </c>
      <c r="Q30" s="6">
        <f t="shared" si="42"/>
        <v>0</v>
      </c>
      <c r="R30" s="6">
        <f t="shared" si="43"/>
        <v>0</v>
      </c>
      <c r="S30" s="6">
        <f t="shared" si="44"/>
        <v>0</v>
      </c>
      <c r="T30" s="6">
        <f t="shared" si="45"/>
        <v>0</v>
      </c>
      <c r="U30" s="6">
        <f t="shared" si="46"/>
        <v>0</v>
      </c>
      <c r="V30" s="6">
        <f t="shared" si="47"/>
        <v>0</v>
      </c>
      <c r="W30" s="6">
        <f t="shared" si="48"/>
        <v>0</v>
      </c>
      <c r="X30" s="6">
        <f t="shared" si="49"/>
        <v>0</v>
      </c>
      <c r="AB30" s="97"/>
      <c r="AC30" s="386">
        <f>ROUND(IF(IF(O30&gt;12,0.6,O30*0.05)+IF(P30&gt;15,0.05,0)+IF(N30&gt;0,0.6,0)&gt;12,0.6,IF(O30&gt;12,0.6,O30*0.05)+IF(P30&gt;15,0.05,0)+IF(N30&gt;0,0.6,0)),3)</f>
        <v>0</v>
      </c>
      <c r="AD30" s="97"/>
      <c r="AE30" s="97"/>
      <c r="AF30" s="97"/>
      <c r="AG30" s="97"/>
      <c r="AH30" s="97"/>
      <c r="AI30" s="97"/>
      <c r="AJ30" s="97"/>
      <c r="AK30" s="97"/>
      <c r="AL30" s="97"/>
      <c r="AM30" s="97"/>
      <c r="AN30" s="97"/>
      <c r="AO30" s="97"/>
      <c r="AP30" s="97"/>
      <c r="AQ30" s="97"/>
      <c r="AR30" s="97"/>
      <c r="AS30" s="97"/>
      <c r="AT30" s="97"/>
    </row>
    <row r="31" spans="1:46" ht="23.65" customHeight="1" thickTop="1" thickBot="1" x14ac:dyDescent="0.4">
      <c r="A31" s="780"/>
      <c r="B31" s="781"/>
      <c r="C31" s="781"/>
      <c r="D31" s="781"/>
      <c r="E31" s="781"/>
      <c r="F31" s="668"/>
      <c r="G31" s="669"/>
      <c r="H31" s="656" t="s">
        <v>110</v>
      </c>
      <c r="I31" s="657"/>
      <c r="J31" s="657"/>
      <c r="K31" s="657"/>
      <c r="L31" s="658"/>
      <c r="M31" s="390">
        <f>SUM(M26:M30)</f>
        <v>0</v>
      </c>
      <c r="N31" s="148">
        <f t="shared" si="39"/>
        <v>0</v>
      </c>
      <c r="O31" s="146">
        <f t="shared" si="40"/>
        <v>0</v>
      </c>
      <c r="P31" s="147">
        <f t="shared" si="41"/>
        <v>0</v>
      </c>
      <c r="Q31" s="6">
        <f t="shared" si="42"/>
        <v>0</v>
      </c>
      <c r="R31" s="6">
        <f>M31/365</f>
        <v>0</v>
      </c>
      <c r="S31" s="6">
        <f t="shared" si="44"/>
        <v>0</v>
      </c>
      <c r="T31" s="6">
        <f t="shared" si="45"/>
        <v>0</v>
      </c>
      <c r="U31" s="6">
        <f>M31-T31</f>
        <v>0</v>
      </c>
      <c r="V31" s="6">
        <f t="shared" si="47"/>
        <v>0</v>
      </c>
      <c r="W31" s="6">
        <f t="shared" si="48"/>
        <v>0</v>
      </c>
      <c r="X31" s="6">
        <f t="shared" si="49"/>
        <v>0</v>
      </c>
      <c r="AB31" s="97"/>
      <c r="AC31" s="388">
        <f>IF(SUM(AC26:AC30)&gt;6,6,SUM(AC26:AC30))</f>
        <v>0</v>
      </c>
      <c r="AD31" s="97"/>
      <c r="AE31" s="97"/>
      <c r="AF31" s="97"/>
      <c r="AG31" s="97"/>
      <c r="AH31" s="97"/>
      <c r="AI31" s="97"/>
      <c r="AJ31" s="97"/>
      <c r="AK31" s="97"/>
      <c r="AL31" s="97"/>
      <c r="AM31" s="97"/>
      <c r="AN31" s="97"/>
      <c r="AO31" s="97"/>
      <c r="AP31" s="97"/>
      <c r="AQ31" s="97"/>
      <c r="AR31" s="97"/>
      <c r="AS31" s="97"/>
      <c r="AT31" s="97"/>
    </row>
    <row r="32" spans="1:46" ht="23.25" x14ac:dyDescent="0.2">
      <c r="A32" s="201"/>
      <c r="B32" s="201"/>
      <c r="C32" s="201"/>
      <c r="D32" s="201"/>
      <c r="E32" s="201"/>
      <c r="F32" s="201"/>
      <c r="G32" s="201"/>
      <c r="H32" s="105"/>
      <c r="I32" s="106"/>
      <c r="J32" s="101"/>
      <c r="K32" s="101"/>
      <c r="L32" s="101"/>
      <c r="M32" s="392"/>
      <c r="N32" s="107"/>
      <c r="O32" s="107"/>
      <c r="P32" s="107"/>
      <c r="Q32" s="97"/>
      <c r="R32" s="97"/>
      <c r="S32" s="97"/>
      <c r="T32" s="97"/>
      <c r="U32" s="97"/>
      <c r="V32" s="97"/>
      <c r="W32" s="97"/>
      <c r="X32" s="97"/>
      <c r="Y32" s="97"/>
      <c r="Z32" s="97"/>
      <c r="AA32" s="97"/>
      <c r="AB32" s="97"/>
      <c r="AC32" s="109"/>
      <c r="AD32" s="97"/>
      <c r="AE32" s="97"/>
      <c r="AF32" s="97"/>
      <c r="AG32" s="97"/>
      <c r="AH32" s="97"/>
      <c r="AI32" s="97"/>
      <c r="AJ32" s="97"/>
      <c r="AK32" s="97"/>
      <c r="AL32" s="97"/>
      <c r="AM32" s="97"/>
      <c r="AN32" s="97"/>
      <c r="AO32" s="97"/>
      <c r="AP32" s="97"/>
      <c r="AQ32" s="97"/>
      <c r="AR32" s="97"/>
      <c r="AS32" s="97"/>
      <c r="AT32" s="97"/>
    </row>
    <row r="33" spans="1:46" ht="24" thickBot="1" x14ac:dyDescent="0.4">
      <c r="A33" s="201"/>
      <c r="B33" s="201"/>
      <c r="C33" s="201"/>
      <c r="D33" s="201"/>
      <c r="E33" s="201"/>
      <c r="F33" s="201"/>
      <c r="G33" s="201"/>
      <c r="H33" s="97"/>
      <c r="I33" s="97"/>
      <c r="J33" s="97"/>
      <c r="K33" s="97"/>
      <c r="L33" s="97"/>
      <c r="M33" s="392"/>
      <c r="N33" s="103" t="s">
        <v>85</v>
      </c>
      <c r="O33" s="103" t="s">
        <v>86</v>
      </c>
      <c r="P33" s="103" t="s">
        <v>87</v>
      </c>
      <c r="Q33" s="110"/>
      <c r="R33" s="110"/>
      <c r="S33" s="110"/>
      <c r="T33" s="110"/>
      <c r="U33" s="110"/>
      <c r="V33" s="110"/>
      <c r="W33" s="110"/>
      <c r="X33" s="110"/>
      <c r="Y33" s="97"/>
      <c r="Z33" s="97"/>
      <c r="AA33" s="97"/>
      <c r="AB33" s="97"/>
      <c r="AC33" s="104" t="s">
        <v>103</v>
      </c>
      <c r="AD33" s="97"/>
      <c r="AE33" s="97"/>
      <c r="AF33" s="97"/>
      <c r="AG33" s="97"/>
      <c r="AH33" s="97"/>
      <c r="AI33" s="97"/>
      <c r="AJ33" s="97"/>
      <c r="AK33" s="97"/>
      <c r="AL33" s="97"/>
      <c r="AM33" s="97"/>
      <c r="AN33" s="97"/>
      <c r="AO33" s="97"/>
      <c r="AP33" s="97"/>
      <c r="AQ33" s="97"/>
      <c r="AR33" s="97"/>
      <c r="AS33" s="97"/>
      <c r="AT33" s="97"/>
    </row>
    <row r="34" spans="1:46" ht="24.75" thickTop="1" thickBot="1" x14ac:dyDescent="0.4">
      <c r="A34" s="786" t="s">
        <v>102</v>
      </c>
      <c r="B34" s="787"/>
      <c r="C34" s="787"/>
      <c r="D34" s="787"/>
      <c r="E34" s="787"/>
      <c r="F34" s="787"/>
      <c r="G34" s="788"/>
      <c r="H34" s="210" t="s">
        <v>61</v>
      </c>
      <c r="I34" s="638" t="s">
        <v>150</v>
      </c>
      <c r="J34" s="639"/>
      <c r="K34" s="639"/>
      <c r="L34" s="640"/>
      <c r="M34" s="385">
        <f>SUMIFS(M6:M15,G6:G15,"AT",H6:H15,"ss")</f>
        <v>0</v>
      </c>
      <c r="N34" s="94">
        <f t="shared" ref="N34:N39" si="50">FLOOR(R34,1)</f>
        <v>0</v>
      </c>
      <c r="O34" s="95">
        <f t="shared" ref="O34:O39" si="51">FLOOR(V34,1)</f>
        <v>0</v>
      </c>
      <c r="P34" s="96">
        <f t="shared" ref="P34:P39" si="52">U34-X34</f>
        <v>0</v>
      </c>
      <c r="Q34" s="6">
        <f t="shared" ref="Q34:Q39" si="53">T34+X34+Y34</f>
        <v>0</v>
      </c>
      <c r="R34" s="6">
        <f t="shared" ref="R34:R38" si="54">M34/365</f>
        <v>0</v>
      </c>
      <c r="S34" s="6">
        <f t="shared" ref="S34:S39" si="55">FLOOR(R34,1)</f>
        <v>0</v>
      </c>
      <c r="T34" s="6">
        <f t="shared" ref="T34:T39" si="56">S34*365</f>
        <v>0</v>
      </c>
      <c r="U34" s="6">
        <f t="shared" ref="U34:U38" si="57">M34-T34</f>
        <v>0</v>
      </c>
      <c r="V34" s="6">
        <f t="shared" ref="V34:V39" si="58">U34/30</f>
        <v>0</v>
      </c>
      <c r="W34" s="6">
        <f t="shared" ref="W34:W39" si="59">FLOOR(V34,1)</f>
        <v>0</v>
      </c>
      <c r="X34" s="6">
        <f t="shared" ref="X34:X39" si="60">W34*30</f>
        <v>0</v>
      </c>
      <c r="AB34" s="97"/>
      <c r="AC34" s="386">
        <f>ROUND(IF(IF(O34&gt;12,6,O34*0.5)+IF(P34&gt;15,0.5,0)+IF(N34&gt;0,6,0)&gt;12,6,IF(O34&gt;12,6,O34*0.5)+IF(P34&gt;15,0.5,0)+IF(N34&gt;0,6,0)),3)</f>
        <v>0</v>
      </c>
      <c r="AD34" s="97"/>
      <c r="AE34" s="97"/>
      <c r="AF34" s="97"/>
      <c r="AG34" s="97"/>
      <c r="AH34" s="97"/>
      <c r="AI34" s="97"/>
      <c r="AJ34" s="97"/>
      <c r="AK34" s="97"/>
      <c r="AL34" s="97"/>
      <c r="AM34" s="97"/>
      <c r="AN34" s="97"/>
      <c r="AO34" s="97"/>
      <c r="AP34" s="97"/>
      <c r="AQ34" s="97"/>
      <c r="AR34" s="97"/>
      <c r="AS34" s="97"/>
      <c r="AT34" s="97"/>
    </row>
    <row r="35" spans="1:46" ht="23.65" customHeight="1" thickTop="1" thickBot="1" x14ac:dyDescent="0.4">
      <c r="A35" s="789" t="s">
        <v>106</v>
      </c>
      <c r="B35" s="790"/>
      <c r="C35" s="790"/>
      <c r="D35" s="790"/>
      <c r="E35" s="790"/>
      <c r="F35" s="790"/>
      <c r="G35" s="791"/>
      <c r="H35" s="210" t="s">
        <v>61</v>
      </c>
      <c r="I35" s="638" t="s">
        <v>100</v>
      </c>
      <c r="J35" s="639"/>
      <c r="K35" s="639"/>
      <c r="L35" s="640"/>
      <c r="M35" s="385">
        <f>SUMIFS(M6:M15,G6:G15,"AT",H6:H15,"NON")</f>
        <v>0</v>
      </c>
      <c r="N35" s="85">
        <f t="shared" si="50"/>
        <v>0</v>
      </c>
      <c r="O35" s="86">
        <f t="shared" si="51"/>
        <v>0</v>
      </c>
      <c r="P35" s="87">
        <f t="shared" si="52"/>
        <v>0</v>
      </c>
      <c r="Q35" s="6">
        <f t="shared" si="53"/>
        <v>0</v>
      </c>
      <c r="R35" s="6">
        <f t="shared" si="54"/>
        <v>0</v>
      </c>
      <c r="S35" s="6">
        <f t="shared" si="55"/>
        <v>0</v>
      </c>
      <c r="T35" s="6">
        <f t="shared" si="56"/>
        <v>0</v>
      </c>
      <c r="U35" s="6">
        <f t="shared" si="57"/>
        <v>0</v>
      </c>
      <c r="V35" s="6">
        <f t="shared" si="58"/>
        <v>0</v>
      </c>
      <c r="W35" s="6">
        <f t="shared" si="59"/>
        <v>0</v>
      </c>
      <c r="X35" s="6">
        <f t="shared" si="60"/>
        <v>0</v>
      </c>
      <c r="AB35" s="97"/>
      <c r="AC35" s="386">
        <f>ROUND(IF(IF(O35&gt;12,3,O35*0.25)+IF(P35&gt;15,0.25,0)+IF(N35&gt;0,3,0)&gt;12,6,IF(O35&gt;12,3,O35*0.25)+IF(P35&gt;15,0.25,0)+IF(N35&gt;0,3,0)),3)</f>
        <v>0</v>
      </c>
      <c r="AD35" s="97"/>
      <c r="AE35" s="97"/>
      <c r="AF35" s="97"/>
      <c r="AG35" s="97"/>
      <c r="AH35" s="97"/>
      <c r="AI35" s="97"/>
      <c r="AJ35" s="97"/>
      <c r="AK35" s="97"/>
      <c r="AL35" s="97"/>
      <c r="AM35" s="97"/>
      <c r="AN35" s="97"/>
      <c r="AO35" s="97"/>
      <c r="AP35" s="97"/>
      <c r="AQ35" s="97"/>
      <c r="AR35" s="97"/>
      <c r="AS35" s="97"/>
      <c r="AT35" s="97"/>
    </row>
    <row r="36" spans="1:46" ht="23.65" customHeight="1" thickTop="1" thickBot="1" x14ac:dyDescent="0.4">
      <c r="A36" s="792"/>
      <c r="B36" s="793"/>
      <c r="C36" s="793"/>
      <c r="D36" s="793"/>
      <c r="E36" s="793"/>
      <c r="F36" s="793"/>
      <c r="G36" s="794"/>
      <c r="H36" s="211" t="s">
        <v>101</v>
      </c>
      <c r="I36" s="638" t="s">
        <v>150</v>
      </c>
      <c r="J36" s="639"/>
      <c r="K36" s="639"/>
      <c r="L36" s="640"/>
      <c r="M36" s="385">
        <f>SUMIFS(M6:M15,G6:G15,"ALTRO",H6:H15,"SS")+SUMIFS(M6:M15,G6:G15,"CS",H6:H15,"SS")+SUMIFS(M6:M15,G6:G15,"AA",H6:H15,"SS")</f>
        <v>0</v>
      </c>
      <c r="N36" s="85">
        <f t="shared" si="50"/>
        <v>0</v>
      </c>
      <c r="O36" s="86">
        <f t="shared" si="51"/>
        <v>0</v>
      </c>
      <c r="P36" s="87">
        <f t="shared" si="52"/>
        <v>0</v>
      </c>
      <c r="Q36" s="6">
        <f t="shared" si="53"/>
        <v>0</v>
      </c>
      <c r="R36" s="6">
        <f t="shared" si="54"/>
        <v>0</v>
      </c>
      <c r="S36" s="6">
        <f t="shared" si="55"/>
        <v>0</v>
      </c>
      <c r="T36" s="6">
        <f t="shared" si="56"/>
        <v>0</v>
      </c>
      <c r="U36" s="6">
        <f t="shared" si="57"/>
        <v>0</v>
      </c>
      <c r="V36" s="6">
        <f t="shared" si="58"/>
        <v>0</v>
      </c>
      <c r="W36" s="6">
        <f t="shared" si="59"/>
        <v>0</v>
      </c>
      <c r="X36" s="6">
        <f t="shared" si="60"/>
        <v>0</v>
      </c>
      <c r="AB36" s="97"/>
      <c r="AC36" s="386">
        <f>ROUND(IF(IF(O36&gt;12,1.2,O36*0.1)+IF(P36&gt;15,0.1,0)+IF(N36&gt;0,1.2,0)&gt;12,1.2,IF(O36&gt;12,1.2,O36*0.1)+IF(P36&gt;15,0.1,0)+IF(N36&gt;0,1.2,0)),3)</f>
        <v>0</v>
      </c>
      <c r="AD36" s="97"/>
      <c r="AE36" s="97"/>
      <c r="AF36" s="97"/>
      <c r="AG36" s="97"/>
      <c r="AH36" s="97"/>
      <c r="AI36" s="97"/>
      <c r="AJ36" s="97"/>
      <c r="AK36" s="97"/>
      <c r="AL36" s="97"/>
      <c r="AM36" s="97"/>
      <c r="AN36" s="97"/>
      <c r="AO36" s="97"/>
      <c r="AP36" s="97"/>
      <c r="AQ36" s="97"/>
      <c r="AR36" s="97"/>
      <c r="AS36" s="97"/>
      <c r="AT36" s="97"/>
    </row>
    <row r="37" spans="1:46" ht="23.65" customHeight="1" thickTop="1" thickBot="1" x14ac:dyDescent="0.4">
      <c r="A37" s="792"/>
      <c r="B37" s="793"/>
      <c r="C37" s="793"/>
      <c r="D37" s="793"/>
      <c r="E37" s="793"/>
      <c r="F37" s="793"/>
      <c r="G37" s="794"/>
      <c r="H37" s="211" t="s">
        <v>101</v>
      </c>
      <c r="I37" s="638" t="s">
        <v>100</v>
      </c>
      <c r="J37" s="639"/>
      <c r="K37" s="639"/>
      <c r="L37" s="640"/>
      <c r="M37" s="385">
        <f>SUMIFS(M6:M15,G6:G15,"ALTRO",H6:H15,"NON")+          SUMIFS(M6:M15,G6:G15,"cs",H6:H15,"NON")                 +SUMIFS(M6:M15,G6:G15,"Aa",H6:H15,"NON")</f>
        <v>0</v>
      </c>
      <c r="N37" s="85">
        <f t="shared" si="50"/>
        <v>0</v>
      </c>
      <c r="O37" s="86">
        <f t="shared" si="51"/>
        <v>0</v>
      </c>
      <c r="P37" s="87">
        <f t="shared" si="52"/>
        <v>0</v>
      </c>
      <c r="Q37" s="6">
        <f t="shared" si="53"/>
        <v>0</v>
      </c>
      <c r="R37" s="6">
        <f t="shared" si="54"/>
        <v>0</v>
      </c>
      <c r="S37" s="6">
        <f t="shared" si="55"/>
        <v>0</v>
      </c>
      <c r="T37" s="6">
        <f t="shared" si="56"/>
        <v>0</v>
      </c>
      <c r="U37" s="6">
        <f t="shared" si="57"/>
        <v>0</v>
      </c>
      <c r="V37" s="6">
        <f t="shared" si="58"/>
        <v>0</v>
      </c>
      <c r="W37" s="6">
        <f t="shared" si="59"/>
        <v>0</v>
      </c>
      <c r="X37" s="6">
        <f t="shared" si="60"/>
        <v>0</v>
      </c>
      <c r="AB37" s="97"/>
      <c r="AC37" s="386">
        <f>ROUND(IF(IF(O37&gt;12,0.6,O37*0.05)+IF(P37&gt;15,0.05,0)+IF(N37&gt;0,0.6,0)&gt;12,0.6,IF(O37&gt;12,0.6,O37*0.05)+IF(P37&gt;15,0.05,0)+IF(N37&gt;0,0.6,0)),3)</f>
        <v>0</v>
      </c>
      <c r="AD37" s="97"/>
      <c r="AE37" s="97"/>
      <c r="AF37" s="97"/>
      <c r="AG37" s="97"/>
      <c r="AH37" s="97"/>
      <c r="AI37" s="97"/>
      <c r="AJ37" s="97"/>
      <c r="AK37" s="97"/>
      <c r="AL37" s="97"/>
      <c r="AM37" s="97"/>
      <c r="AN37" s="97"/>
      <c r="AO37" s="97"/>
      <c r="AP37" s="97"/>
      <c r="AQ37" s="97"/>
      <c r="AR37" s="97"/>
      <c r="AS37" s="97"/>
      <c r="AT37" s="97"/>
    </row>
    <row r="38" spans="1:46" ht="23.65" customHeight="1" thickTop="1" thickBot="1" x14ac:dyDescent="0.4">
      <c r="A38" s="782" t="s">
        <v>109</v>
      </c>
      <c r="B38" s="783"/>
      <c r="C38" s="783"/>
      <c r="D38" s="783"/>
      <c r="E38" s="783"/>
      <c r="F38" s="634" t="str">
        <f>IF(+Anno_1=0,"",+Anno_1)</f>
        <v/>
      </c>
      <c r="G38" s="635"/>
      <c r="H38" s="211" t="s">
        <v>101</v>
      </c>
      <c r="I38" s="638" t="s">
        <v>154</v>
      </c>
      <c r="J38" s="639"/>
      <c r="K38" s="639"/>
      <c r="L38" s="640"/>
      <c r="M38" s="385">
        <f>SUMIFS(M6:M15,G6:G15,"ALTRO",H6:H15,"ENTE")</f>
        <v>0</v>
      </c>
      <c r="N38" s="91">
        <f t="shared" si="50"/>
        <v>0</v>
      </c>
      <c r="O38" s="92">
        <f t="shared" si="51"/>
        <v>0</v>
      </c>
      <c r="P38" s="93">
        <f t="shared" si="52"/>
        <v>0</v>
      </c>
      <c r="Q38" s="6">
        <f t="shared" si="53"/>
        <v>0</v>
      </c>
      <c r="R38" s="6">
        <f t="shared" si="54"/>
        <v>0</v>
      </c>
      <c r="S38" s="6">
        <f t="shared" si="55"/>
        <v>0</v>
      </c>
      <c r="T38" s="6">
        <f t="shared" si="56"/>
        <v>0</v>
      </c>
      <c r="U38" s="6">
        <f t="shared" si="57"/>
        <v>0</v>
      </c>
      <c r="V38" s="6">
        <f t="shared" si="58"/>
        <v>0</v>
      </c>
      <c r="W38" s="6">
        <f t="shared" si="59"/>
        <v>0</v>
      </c>
      <c r="X38" s="6">
        <f t="shared" si="60"/>
        <v>0</v>
      </c>
      <c r="AB38" s="97"/>
      <c r="AC38" s="386">
        <f>ROUND(IF(IF(O38&gt;12,0.6,O38*0.05)+IF(P38&gt;15,0.05,0)+IF(N38&gt;0,0.6,0)&gt;12,0.6,IF(O38&gt;12,0.6,O38*0.05)+IF(P38&gt;15,0.05,0)+IF(N38&gt;0,0.6,0)),3)</f>
        <v>0</v>
      </c>
      <c r="AD38" s="97"/>
      <c r="AE38" s="97"/>
      <c r="AF38" s="97"/>
      <c r="AG38" s="97"/>
      <c r="AH38" s="97"/>
      <c r="AI38" s="97"/>
      <c r="AJ38" s="97"/>
      <c r="AK38" s="97"/>
      <c r="AL38" s="97"/>
      <c r="AM38" s="97"/>
      <c r="AN38" s="97"/>
      <c r="AO38" s="97"/>
      <c r="AP38" s="97"/>
      <c r="AQ38" s="97"/>
      <c r="AR38" s="97"/>
      <c r="AS38" s="97"/>
      <c r="AT38" s="97"/>
    </row>
    <row r="39" spans="1:46" ht="23.65" customHeight="1" thickTop="1" thickBot="1" x14ac:dyDescent="0.4">
      <c r="A39" s="784"/>
      <c r="B39" s="785"/>
      <c r="C39" s="785"/>
      <c r="D39" s="785"/>
      <c r="E39" s="785"/>
      <c r="F39" s="636"/>
      <c r="G39" s="637"/>
      <c r="H39" s="656" t="s">
        <v>110</v>
      </c>
      <c r="I39" s="657"/>
      <c r="J39" s="657"/>
      <c r="K39" s="657"/>
      <c r="L39" s="658"/>
      <c r="M39" s="390">
        <f>SUM(M34:M38)</f>
        <v>0</v>
      </c>
      <c r="N39" s="148">
        <f t="shared" si="50"/>
        <v>0</v>
      </c>
      <c r="O39" s="146">
        <f t="shared" si="51"/>
        <v>0</v>
      </c>
      <c r="P39" s="147">
        <f t="shared" si="52"/>
        <v>0</v>
      </c>
      <c r="Q39" s="6">
        <f t="shared" si="53"/>
        <v>0</v>
      </c>
      <c r="R39" s="6">
        <f>M39/365</f>
        <v>0</v>
      </c>
      <c r="S39" s="6">
        <f t="shared" si="55"/>
        <v>0</v>
      </c>
      <c r="T39" s="6">
        <f t="shared" si="56"/>
        <v>0</v>
      </c>
      <c r="U39" s="6">
        <f>M39-T39</f>
        <v>0</v>
      </c>
      <c r="V39" s="6">
        <f t="shared" si="58"/>
        <v>0</v>
      </c>
      <c r="W39" s="6">
        <f t="shared" si="59"/>
        <v>0</v>
      </c>
      <c r="X39" s="6">
        <f t="shared" si="60"/>
        <v>0</v>
      </c>
      <c r="AB39" s="97"/>
      <c r="AC39" s="388">
        <f>IF(SUM(AC34:AC38)&gt;6,6,SUM(AC34:AC38))</f>
        <v>0</v>
      </c>
      <c r="AD39" s="97"/>
      <c r="AE39" s="97"/>
      <c r="AF39" s="97"/>
      <c r="AG39" s="97"/>
      <c r="AH39" s="97"/>
      <c r="AI39" s="97"/>
      <c r="AJ39" s="97"/>
      <c r="AK39" s="97"/>
      <c r="AL39" s="97"/>
      <c r="AM39" s="97"/>
      <c r="AN39" s="97"/>
      <c r="AO39" s="97"/>
      <c r="AP39" s="97"/>
      <c r="AQ39" s="97"/>
      <c r="AR39" s="97"/>
      <c r="AS39" s="97"/>
      <c r="AT39" s="97"/>
    </row>
    <row r="40" spans="1:46" ht="23.25" x14ac:dyDescent="0.2">
      <c r="A40" s="97"/>
      <c r="B40" s="97"/>
      <c r="C40" s="97"/>
      <c r="D40" s="97"/>
      <c r="E40" s="97"/>
      <c r="F40" s="97"/>
      <c r="G40" s="97"/>
      <c r="H40" s="105"/>
      <c r="I40" s="106"/>
      <c r="J40" s="101"/>
      <c r="K40" s="101"/>
      <c r="L40" s="101"/>
      <c r="M40" s="102"/>
      <c r="N40" s="111"/>
      <c r="O40" s="111"/>
      <c r="P40" s="111"/>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row>
    <row r="41" spans="1:46" ht="23.25" x14ac:dyDescent="0.2">
      <c r="A41" s="97"/>
      <c r="B41" s="97"/>
      <c r="C41" s="97"/>
      <c r="D41" s="97"/>
      <c r="E41" s="97"/>
      <c r="F41" s="97"/>
      <c r="G41" s="97"/>
      <c r="H41" s="105"/>
      <c r="I41" s="106"/>
      <c r="J41" s="101"/>
      <c r="K41" s="101"/>
      <c r="L41" s="101"/>
      <c r="M41" s="102"/>
      <c r="N41" s="111"/>
      <c r="O41" s="111"/>
      <c r="P41" s="111"/>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row>
    <row r="42" spans="1:46" x14ac:dyDescent="0.2">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row>
    <row r="43" spans="1:46" x14ac:dyDescent="0.2">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row>
    <row r="44" spans="1:46"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row>
    <row r="45" spans="1:46"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row>
    <row r="46" spans="1:46"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row>
    <row r="47" spans="1:46"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row>
    <row r="48" spans="1:46"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row>
    <row r="49" spans="1:46"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row>
    <row r="50" spans="1:46" x14ac:dyDescent="0.2">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row>
    <row r="51" spans="1:46" x14ac:dyDescent="0.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row>
    <row r="52" spans="1:46" x14ac:dyDescent="0.2">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row>
    <row r="53" spans="1:46" x14ac:dyDescent="0.2">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row>
    <row r="54" spans="1:46"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row>
    <row r="55" spans="1:46" x14ac:dyDescent="0.2">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row>
    <row r="56" spans="1:46"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row>
    <row r="57" spans="1:46" x14ac:dyDescent="0.2">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row>
    <row r="58" spans="1:46" x14ac:dyDescent="0.2">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row>
    <row r="59" spans="1:46" x14ac:dyDescent="0.2">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row>
    <row r="60" spans="1:46" x14ac:dyDescent="0.2">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row>
    <row r="61" spans="1:46" x14ac:dyDescent="0.2">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row>
    <row r="62" spans="1:46" x14ac:dyDescent="0.2">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row>
    <row r="63" spans="1:46" x14ac:dyDescent="0.2">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row>
    <row r="64" spans="1:46" x14ac:dyDescent="0.2">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row>
    <row r="65" spans="1:46" x14ac:dyDescent="0.2">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row>
    <row r="66" spans="1:46" x14ac:dyDescent="0.2">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row>
    <row r="67" spans="1:46" x14ac:dyDescent="0.2">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row>
    <row r="68" spans="1:46" x14ac:dyDescent="0.2">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row>
    <row r="69" spans="1:46" x14ac:dyDescent="0.2">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row>
    <row r="70" spans="1:46" x14ac:dyDescent="0.2">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row>
    <row r="71" spans="1:46" x14ac:dyDescent="0.2">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row>
    <row r="72" spans="1:46" x14ac:dyDescent="0.2">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row>
    <row r="73" spans="1:46" x14ac:dyDescent="0.2">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row>
    <row r="74" spans="1:46" x14ac:dyDescent="0.2">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row>
    <row r="75" spans="1:46" x14ac:dyDescent="0.2">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row>
    <row r="76" spans="1:46" x14ac:dyDescent="0.2">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row>
    <row r="77" spans="1:46" x14ac:dyDescent="0.2">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row>
    <row r="78" spans="1:46" x14ac:dyDescent="0.2">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row>
    <row r="79" spans="1:46" x14ac:dyDescent="0.2">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row>
    <row r="80" spans="1:46" x14ac:dyDescent="0.2">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row>
    <row r="81" spans="1:46" x14ac:dyDescent="0.2">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row>
    <row r="82" spans="1:46" x14ac:dyDescent="0.2">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row>
    <row r="83" spans="1:46" x14ac:dyDescent="0.2">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row>
    <row r="84" spans="1:46" x14ac:dyDescent="0.2">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row>
    <row r="85" spans="1:46" x14ac:dyDescent="0.2">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row>
    <row r="86" spans="1:46" x14ac:dyDescent="0.2">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row>
    <row r="87" spans="1:46" x14ac:dyDescent="0.2">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row>
    <row r="88" spans="1:46" x14ac:dyDescent="0.2">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row>
    <row r="89" spans="1:46" x14ac:dyDescent="0.2">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row>
    <row r="90" spans="1:46" x14ac:dyDescent="0.2">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row>
    <row r="91" spans="1:46" x14ac:dyDescent="0.2">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row>
    <row r="92" spans="1:46" x14ac:dyDescent="0.2">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row>
    <row r="93" spans="1:46" x14ac:dyDescent="0.2">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row>
    <row r="94" spans="1:46" x14ac:dyDescent="0.2">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row>
    <row r="95" spans="1:46" x14ac:dyDescent="0.2">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row>
    <row r="96" spans="1:46" x14ac:dyDescent="0.2">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row>
    <row r="97" spans="1:46" x14ac:dyDescent="0.2">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row>
    <row r="98" spans="1:46" x14ac:dyDescent="0.2">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row>
    <row r="99" spans="1:46" x14ac:dyDescent="0.2">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row>
    <row r="100" spans="1:46" x14ac:dyDescent="0.2">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row>
    <row r="101" spans="1:46" x14ac:dyDescent="0.2">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row>
    <row r="102" spans="1:46" x14ac:dyDescent="0.2">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row>
  </sheetData>
  <sheetProtection algorithmName="SHA-512" hashValue="QFuQoir0bzsZYfKOD7yZ+crJO8dCuNnM9sc7t3Mu0GOKGOtP2BgOgYmjcl00vTXWzBRVJakOz1JD8pDLBFgfmw==" saltValue="RJyjGOW0W2v9Gzb3Hd2Hjw==" spinCount="100000" sheet="1" objects="1" scenarios="1"/>
  <mergeCells count="70">
    <mergeCell ref="AF2:AG2"/>
    <mergeCell ref="AI4:AN4"/>
    <mergeCell ref="AI6:AN6"/>
    <mergeCell ref="AI10:AN10"/>
    <mergeCell ref="AI11:AN11"/>
    <mergeCell ref="AE4:AG6"/>
    <mergeCell ref="AI1:AN2"/>
    <mergeCell ref="AI12:AN13"/>
    <mergeCell ref="A38:E39"/>
    <mergeCell ref="F38:G39"/>
    <mergeCell ref="AE8:AG8"/>
    <mergeCell ref="AE7:AG7"/>
    <mergeCell ref="I38:L38"/>
    <mergeCell ref="H39:L39"/>
    <mergeCell ref="A34:G34"/>
    <mergeCell ref="I34:L34"/>
    <mergeCell ref="A35:G37"/>
    <mergeCell ref="I35:L35"/>
    <mergeCell ref="I36:L36"/>
    <mergeCell ref="I37:L37"/>
    <mergeCell ref="A27:G29"/>
    <mergeCell ref="I27:L27"/>
    <mergeCell ref="I28:L28"/>
    <mergeCell ref="A26:G26"/>
    <mergeCell ref="I26:L26"/>
    <mergeCell ref="A22:E23"/>
    <mergeCell ref="F22:G23"/>
    <mergeCell ref="A30:E31"/>
    <mergeCell ref="F30:G31"/>
    <mergeCell ref="I29:L29"/>
    <mergeCell ref="I30:L30"/>
    <mergeCell ref="H31:L31"/>
    <mergeCell ref="I22:L22"/>
    <mergeCell ref="H23:L23"/>
    <mergeCell ref="A18:G18"/>
    <mergeCell ref="I18:L18"/>
    <mergeCell ref="A19:G21"/>
    <mergeCell ref="I19:L19"/>
    <mergeCell ref="I20:L20"/>
    <mergeCell ref="I21:L21"/>
    <mergeCell ref="A6:A15"/>
    <mergeCell ref="H6:L6"/>
    <mergeCell ref="AC6:AC15"/>
    <mergeCell ref="H7:L7"/>
    <mergeCell ref="H8:L8"/>
    <mergeCell ref="H9:L9"/>
    <mergeCell ref="H10:L10"/>
    <mergeCell ref="AD10:AD13"/>
    <mergeCell ref="AE10:AG15"/>
    <mergeCell ref="H11:L11"/>
    <mergeCell ref="H12:L12"/>
    <mergeCell ref="H13:L13"/>
    <mergeCell ref="H14:L14"/>
    <mergeCell ref="H15:L15"/>
    <mergeCell ref="H4:L5"/>
    <mergeCell ref="K1:AC2"/>
    <mergeCell ref="A1:B2"/>
    <mergeCell ref="C1:C2"/>
    <mergeCell ref="A4:A5"/>
    <mergeCell ref="B4:B5"/>
    <mergeCell ref="C4:C5"/>
    <mergeCell ref="D4:D5"/>
    <mergeCell ref="E4:E5"/>
    <mergeCell ref="F4:F5"/>
    <mergeCell ref="M4:M5"/>
    <mergeCell ref="N4:P4"/>
    <mergeCell ref="AC4:AC5"/>
    <mergeCell ref="H3:L3"/>
    <mergeCell ref="G4:G5"/>
    <mergeCell ref="F1:J2"/>
  </mergeCells>
  <pageMargins left="0.7" right="0.7" top="0.75" bottom="0.75" header="0.3" footer="0.3"/>
  <pageSetup paperSize="9" scale="5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7">
    <pageSetUpPr fitToPage="1"/>
  </sheetPr>
  <dimension ref="A1:BU56"/>
  <sheetViews>
    <sheetView topLeftCell="A4" zoomScale="75" zoomScaleNormal="75" workbookViewId="0">
      <selection activeCell="M18" sqref="M18:AC39"/>
    </sheetView>
  </sheetViews>
  <sheetFormatPr defaultRowHeight="12.75" x14ac:dyDescent="0.2"/>
  <cols>
    <col min="1" max="1" width="7" customWidth="1"/>
    <col min="2" max="2" width="3.83203125" customWidth="1"/>
    <col min="3" max="3" width="28.6640625" customWidth="1"/>
    <col min="4" max="5" width="18.83203125" customWidth="1"/>
    <col min="6" max="6" width="15.6640625" customWidth="1"/>
    <col min="7" max="7" width="12.6640625" customWidth="1"/>
    <col min="8" max="8" width="5.6640625" customWidth="1"/>
    <col min="9" max="12" width="1.83203125" customWidth="1"/>
    <col min="13" max="13" width="9.6640625" customWidth="1"/>
    <col min="14" max="16" width="6.1640625" customWidth="1"/>
    <col min="17" max="26" width="0" hidden="1" customWidth="1"/>
    <col min="27" max="27" width="0.1640625" customWidth="1"/>
    <col min="28" max="28" width="2" customWidth="1"/>
    <col min="29" max="29" width="12.6640625" customWidth="1"/>
    <col min="30" max="30" width="2.6640625" customWidth="1"/>
    <col min="31" max="31" width="20.33203125" customWidth="1"/>
    <col min="32" max="32" width="1.6640625" customWidth="1"/>
    <col min="33" max="33" width="6.6640625" customWidth="1"/>
    <col min="34" max="34" width="2.6640625" customWidth="1"/>
    <col min="39" max="39" width="2.6640625" customWidth="1"/>
  </cols>
  <sheetData>
    <row r="1" spans="1:73" ht="25.35" customHeight="1" thickBot="1" x14ac:dyDescent="0.25">
      <c r="A1" s="691" t="s">
        <v>108</v>
      </c>
      <c r="B1" s="692"/>
      <c r="C1" s="695"/>
      <c r="D1" s="149" t="s">
        <v>84</v>
      </c>
      <c r="E1" s="150" t="s">
        <v>5</v>
      </c>
      <c r="F1" s="676" t="s">
        <v>142</v>
      </c>
      <c r="G1" s="677"/>
      <c r="H1" s="677"/>
      <c r="I1" s="677"/>
      <c r="J1" s="677"/>
      <c r="K1" s="670" t="str">
        <f>IF(+'SCHEDE '!B2=0,"Inserire il nome nel file SCHEDE",+'SCHEDE '!B2)</f>
        <v/>
      </c>
      <c r="L1" s="671"/>
      <c r="M1" s="671"/>
      <c r="N1" s="671"/>
      <c r="O1" s="671"/>
      <c r="P1" s="671"/>
      <c r="Q1" s="671"/>
      <c r="R1" s="671"/>
      <c r="S1" s="671"/>
      <c r="T1" s="671"/>
      <c r="U1" s="671"/>
      <c r="V1" s="671"/>
      <c r="W1" s="671"/>
      <c r="X1" s="671"/>
      <c r="Y1" s="671"/>
      <c r="Z1" s="671"/>
      <c r="AA1" s="671"/>
      <c r="AB1" s="671"/>
      <c r="AC1" s="672"/>
      <c r="AD1" s="97"/>
      <c r="AE1" s="97"/>
      <c r="AF1" s="97"/>
      <c r="AG1" s="97"/>
      <c r="AH1" s="97"/>
      <c r="AI1" s="617" t="s">
        <v>228</v>
      </c>
      <c r="AJ1" s="618"/>
      <c r="AK1" s="618"/>
      <c r="AL1" s="618"/>
      <c r="AM1" s="618"/>
      <c r="AN1" s="619"/>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row>
    <row r="2" spans="1:73" ht="25.35" customHeight="1" thickBot="1" x14ac:dyDescent="0.25">
      <c r="A2" s="693"/>
      <c r="B2" s="694"/>
      <c r="C2" s="696"/>
      <c r="D2" s="136"/>
      <c r="E2" s="137"/>
      <c r="F2" s="678"/>
      <c r="G2" s="679"/>
      <c r="H2" s="679"/>
      <c r="I2" s="679"/>
      <c r="J2" s="679"/>
      <c r="K2" s="673"/>
      <c r="L2" s="674"/>
      <c r="M2" s="674"/>
      <c r="N2" s="674"/>
      <c r="O2" s="674"/>
      <c r="P2" s="674"/>
      <c r="Q2" s="674"/>
      <c r="R2" s="674"/>
      <c r="S2" s="674"/>
      <c r="T2" s="674"/>
      <c r="U2" s="674"/>
      <c r="V2" s="674"/>
      <c r="W2" s="674"/>
      <c r="X2" s="674"/>
      <c r="Y2" s="674"/>
      <c r="Z2" s="674"/>
      <c r="AA2" s="674"/>
      <c r="AB2" s="674"/>
      <c r="AC2" s="675"/>
      <c r="AD2" s="97"/>
      <c r="AE2" s="117" t="s">
        <v>7</v>
      </c>
      <c r="AF2" s="721" t="str">
        <f>+Start!X4</f>
        <v>21.3</v>
      </c>
      <c r="AG2" s="722"/>
      <c r="AH2" s="97"/>
      <c r="AI2" s="620"/>
      <c r="AJ2" s="621"/>
      <c r="AK2" s="621"/>
      <c r="AL2" s="621"/>
      <c r="AM2" s="621"/>
      <c r="AN2" s="622"/>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row>
    <row r="3" spans="1:73" ht="25.35" customHeight="1" thickBot="1" x14ac:dyDescent="0.25">
      <c r="A3" s="112"/>
      <c r="B3" s="112"/>
      <c r="C3" s="112"/>
      <c r="D3" s="112"/>
      <c r="E3" s="112"/>
      <c r="F3" s="135"/>
      <c r="G3" s="134" t="s">
        <v>134</v>
      </c>
      <c r="H3" s="698" t="s">
        <v>143</v>
      </c>
      <c r="I3" s="699"/>
      <c r="J3" s="699"/>
      <c r="K3" s="699"/>
      <c r="L3" s="700"/>
      <c r="M3" s="112"/>
      <c r="N3" s="112"/>
      <c r="O3" s="97"/>
      <c r="P3" s="97"/>
      <c r="Q3" s="97"/>
      <c r="R3" s="97"/>
      <c r="S3" s="97"/>
      <c r="T3" s="97"/>
      <c r="U3" s="97"/>
      <c r="V3" s="97"/>
      <c r="W3" s="97"/>
      <c r="X3" s="97"/>
      <c r="Y3" s="97"/>
      <c r="Z3" s="97"/>
      <c r="AA3" s="97"/>
      <c r="AB3" s="97"/>
      <c r="AC3" s="97"/>
      <c r="AD3" s="97"/>
      <c r="AE3" s="97"/>
      <c r="AF3" s="97"/>
      <c r="AG3" s="97"/>
      <c r="AH3" s="97"/>
      <c r="AI3" s="298"/>
      <c r="AJ3" s="298"/>
      <c r="AK3" s="298"/>
      <c r="AL3" s="298"/>
      <c r="AM3" s="298"/>
      <c r="AN3" s="298"/>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row>
    <row r="4" spans="1:73" ht="30" customHeight="1" thickTop="1" x14ac:dyDescent="0.2">
      <c r="A4" s="762" t="s">
        <v>108</v>
      </c>
      <c r="B4" s="746" t="s">
        <v>89</v>
      </c>
      <c r="C4" s="703" t="s">
        <v>83</v>
      </c>
      <c r="D4" s="701" t="s">
        <v>84</v>
      </c>
      <c r="E4" s="701" t="s">
        <v>5</v>
      </c>
      <c r="F4" s="748" t="s">
        <v>107</v>
      </c>
      <c r="G4" s="689" t="s">
        <v>151</v>
      </c>
      <c r="H4" s="680" t="s">
        <v>149</v>
      </c>
      <c r="I4" s="681"/>
      <c r="J4" s="681"/>
      <c r="K4" s="681"/>
      <c r="L4" s="682"/>
      <c r="M4" s="716" t="s">
        <v>6</v>
      </c>
      <c r="N4" s="718" t="s">
        <v>88</v>
      </c>
      <c r="O4" s="719"/>
      <c r="P4" s="720"/>
      <c r="Q4" s="72" t="s">
        <v>90</v>
      </c>
      <c r="R4" s="72" t="s">
        <v>91</v>
      </c>
      <c r="S4" s="72" t="s">
        <v>92</v>
      </c>
      <c r="T4" s="72" t="s">
        <v>93</v>
      </c>
      <c r="U4" s="72" t="s">
        <v>94</v>
      </c>
      <c r="V4" s="72" t="s">
        <v>95</v>
      </c>
      <c r="W4" s="72" t="s">
        <v>96</v>
      </c>
      <c r="X4" s="72" t="s">
        <v>97</v>
      </c>
      <c r="Y4" s="72" t="s">
        <v>98</v>
      </c>
      <c r="AA4" s="69"/>
      <c r="AB4" s="97"/>
      <c r="AC4" s="764" t="s">
        <v>135</v>
      </c>
      <c r="AD4" s="98"/>
      <c r="AE4" s="731" t="s">
        <v>111</v>
      </c>
      <c r="AF4" s="732"/>
      <c r="AG4" s="733"/>
      <c r="AH4" s="97"/>
      <c r="AI4" s="814" t="s">
        <v>231</v>
      </c>
      <c r="AJ4" s="814"/>
      <c r="AK4" s="814"/>
      <c r="AL4" s="814"/>
      <c r="AM4" s="814"/>
      <c r="AN4" s="814"/>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row>
    <row r="5" spans="1:73" ht="30" customHeight="1" thickBot="1" x14ac:dyDescent="0.25">
      <c r="A5" s="763"/>
      <c r="B5" s="747"/>
      <c r="C5" s="704"/>
      <c r="D5" s="702"/>
      <c r="E5" s="702"/>
      <c r="F5" s="749"/>
      <c r="G5" s="690"/>
      <c r="H5" s="683"/>
      <c r="I5" s="684"/>
      <c r="J5" s="684"/>
      <c r="K5" s="684"/>
      <c r="L5" s="685"/>
      <c r="M5" s="717"/>
      <c r="N5" s="68" t="s">
        <v>85</v>
      </c>
      <c r="O5" s="4" t="s">
        <v>86</v>
      </c>
      <c r="P5" s="5" t="s">
        <v>87</v>
      </c>
      <c r="Q5" s="72" t="s">
        <v>99</v>
      </c>
      <c r="R5" s="73"/>
      <c r="S5" s="73"/>
      <c r="T5" s="73"/>
      <c r="U5" s="73"/>
      <c r="V5" s="73"/>
      <c r="W5" s="73"/>
      <c r="X5" s="73"/>
      <c r="Y5" s="73"/>
      <c r="AA5" s="69"/>
      <c r="AB5" s="97"/>
      <c r="AC5" s="765"/>
      <c r="AD5" s="98"/>
      <c r="AE5" s="734"/>
      <c r="AF5" s="735"/>
      <c r="AG5" s="736"/>
      <c r="AH5" s="97"/>
      <c r="AI5" s="299" t="s">
        <v>232</v>
      </c>
      <c r="AJ5" s="299"/>
      <c r="AK5" s="299"/>
      <c r="AL5" s="299"/>
      <c r="AM5" s="300"/>
      <c r="AN5" s="301"/>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row>
    <row r="6" spans="1:73" ht="25.35" customHeight="1" thickTop="1" thickBot="1" x14ac:dyDescent="0.4">
      <c r="A6" s="705" t="str">
        <f>IF(+Anno_1=0,"",+Anno_1)</f>
        <v/>
      </c>
      <c r="B6" s="70">
        <v>1</v>
      </c>
      <c r="C6" s="113"/>
      <c r="D6" s="141"/>
      <c r="E6" s="142"/>
      <c r="F6" s="377" t="str">
        <f t="shared" ref="F6:F15" si="0">IF(OR(D6=0,E6=0,+Anno_1=0),"",IF(OR(E6&gt;data_2,D6&lt;data_1),"DATA ERRATA","ok"))</f>
        <v/>
      </c>
      <c r="G6" s="139"/>
      <c r="H6" s="686"/>
      <c r="I6" s="687"/>
      <c r="J6" s="687"/>
      <c r="K6" s="687"/>
      <c r="L6" s="688"/>
      <c r="M6" s="378">
        <f>IF(G6=0,0,      IF(H6=0,0,IF(AND(G6&lt;&gt;"AA",G6&lt;&gt;"AT",G6&lt;&gt;"CS",G6&lt;&gt;"ALTRO"),"ERRORE",IF(AND(H6&lt;&gt;"NON",H6&lt;&gt;"SS",H6&lt;&gt;"ENTE"),"ERRORE",ROUND(E6-D6+1,0)))))</f>
        <v>0</v>
      </c>
      <c r="N6" s="85">
        <f t="shared" ref="N6:N9" si="1">FLOOR(R6,1)</f>
        <v>0</v>
      </c>
      <c r="O6" s="379">
        <f>FLOOR(V6,1)</f>
        <v>0</v>
      </c>
      <c r="P6" s="87">
        <f t="shared" ref="P6:P9" si="2">U6-X6</f>
        <v>0</v>
      </c>
      <c r="Q6" s="71">
        <f t="shared" ref="Q6:Q9" si="3">T6+X6+Y6</f>
        <v>0</v>
      </c>
      <c r="R6" s="6">
        <f t="shared" ref="R6:R9" si="4">M6/365</f>
        <v>0</v>
      </c>
      <c r="S6" s="6">
        <f t="shared" ref="S6:S16" si="5">FLOOR(R6,1)</f>
        <v>0</v>
      </c>
      <c r="T6" s="6">
        <f t="shared" ref="T6:T16" si="6">S6*365</f>
        <v>0</v>
      </c>
      <c r="U6" s="6">
        <f t="shared" ref="U6:U9" si="7">M6-T6</f>
        <v>0</v>
      </c>
      <c r="V6" s="6">
        <f t="shared" ref="V6:V16" si="8">U6/30</f>
        <v>0</v>
      </c>
      <c r="W6" s="6">
        <f t="shared" ref="W6:W16" si="9">FLOOR(V6,1)</f>
        <v>0</v>
      </c>
      <c r="X6" s="6">
        <f t="shared" ref="X6:X16" si="10">W6*30</f>
        <v>0</v>
      </c>
      <c r="Y6" s="6">
        <f t="shared" ref="Y6:Y9" si="11">U6-X6</f>
        <v>0</v>
      </c>
      <c r="AA6" s="69"/>
      <c r="AB6" s="97"/>
      <c r="AC6" s="705" t="str">
        <f>IF(+Anno_1=0,"",+Anno_1)</f>
        <v/>
      </c>
      <c r="AD6" s="99"/>
      <c r="AE6" s="734"/>
      <c r="AF6" s="735"/>
      <c r="AG6" s="736"/>
      <c r="AH6" s="97"/>
      <c r="AI6" s="814" t="s">
        <v>233</v>
      </c>
      <c r="AJ6" s="814"/>
      <c r="AK6" s="814"/>
      <c r="AL6" s="814"/>
      <c r="AM6" s="814"/>
      <c r="AN6" s="814"/>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row>
    <row r="7" spans="1:73" ht="25.35" customHeight="1" thickBot="1" x14ac:dyDescent="0.4">
      <c r="A7" s="706"/>
      <c r="B7" s="70">
        <v>2</v>
      </c>
      <c r="C7" s="113"/>
      <c r="D7" s="141"/>
      <c r="E7" s="142"/>
      <c r="F7" s="377" t="str">
        <f t="shared" si="0"/>
        <v/>
      </c>
      <c r="G7" s="139"/>
      <c r="H7" s="686"/>
      <c r="I7" s="687"/>
      <c r="J7" s="687"/>
      <c r="K7" s="687"/>
      <c r="L7" s="688"/>
      <c r="M7" s="391">
        <f>IF(G7=0,0,      IF(H7=0,0,IF(AND(G7&lt;&gt;"AA",G7&lt;&gt;"AT",G7&lt;&gt;"CS",G7&lt;&gt;"ALTRO"),"ERRORE",IF(AND(H7&lt;&gt;"NON",H7&lt;&gt;"SS",H7&lt;&gt;"ENTE"),"ERRORE",ROUND(E7-D7+1,0)))))</f>
        <v>0</v>
      </c>
      <c r="N7" s="85">
        <f t="shared" si="1"/>
        <v>0</v>
      </c>
      <c r="O7" s="86">
        <f t="shared" ref="O7:O9" si="12">FLOOR(V7,1)</f>
        <v>0</v>
      </c>
      <c r="P7" s="87">
        <f t="shared" si="2"/>
        <v>0</v>
      </c>
      <c r="Q7" s="71">
        <f t="shared" si="3"/>
        <v>0</v>
      </c>
      <c r="R7" s="6">
        <f t="shared" si="4"/>
        <v>0</v>
      </c>
      <c r="S7" s="6">
        <f t="shared" si="5"/>
        <v>0</v>
      </c>
      <c r="T7" s="6">
        <f t="shared" si="6"/>
        <v>0</v>
      </c>
      <c r="U7" s="6">
        <f t="shared" si="7"/>
        <v>0</v>
      </c>
      <c r="V7" s="6">
        <f t="shared" si="8"/>
        <v>0</v>
      </c>
      <c r="W7" s="6">
        <f t="shared" si="9"/>
        <v>0</v>
      </c>
      <c r="X7" s="6">
        <f t="shared" si="10"/>
        <v>0</v>
      </c>
      <c r="Y7" s="6">
        <f t="shared" si="11"/>
        <v>0</v>
      </c>
      <c r="AA7" s="69"/>
      <c r="AB7" s="97"/>
      <c r="AC7" s="706"/>
      <c r="AD7" s="100"/>
      <c r="AE7" s="711" t="s">
        <v>155</v>
      </c>
      <c r="AF7" s="712"/>
      <c r="AG7" s="713"/>
      <c r="AH7" s="97"/>
      <c r="AI7" s="299" t="s">
        <v>234</v>
      </c>
      <c r="AJ7" s="299"/>
      <c r="AK7" s="299"/>
      <c r="AL7" s="300"/>
      <c r="AM7" s="302"/>
      <c r="AN7" s="301"/>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row>
    <row r="8" spans="1:73" ht="25.35" customHeight="1" thickBot="1" x14ac:dyDescent="0.4">
      <c r="A8" s="706"/>
      <c r="B8" s="70">
        <v>3</v>
      </c>
      <c r="C8" s="113"/>
      <c r="D8" s="141"/>
      <c r="E8" s="142"/>
      <c r="F8" s="377" t="str">
        <f t="shared" si="0"/>
        <v/>
      </c>
      <c r="G8" s="139"/>
      <c r="H8" s="686"/>
      <c r="I8" s="687"/>
      <c r="J8" s="687"/>
      <c r="K8" s="687"/>
      <c r="L8" s="688"/>
      <c r="M8" s="391">
        <f t="shared" ref="M8:M15" si="13">IF(G8=0,0,      IF(H8=0,0,IF(AND(G8&lt;&gt;"AA",G8&lt;&gt;"AT",G8&lt;&gt;"CS",G8&lt;&gt;"ALTRO"),"ERRORE",IF(AND(H8&lt;&gt;"NON",H8&lt;&gt;"SS",H8&lt;&gt;"ENTE"),"ERRORE",ROUND(E8-D8+1,0)))))</f>
        <v>0</v>
      </c>
      <c r="N8" s="85">
        <f t="shared" si="1"/>
        <v>0</v>
      </c>
      <c r="O8" s="86">
        <f t="shared" si="12"/>
        <v>0</v>
      </c>
      <c r="P8" s="87">
        <f t="shared" si="2"/>
        <v>0</v>
      </c>
      <c r="Q8" s="71">
        <f t="shared" si="3"/>
        <v>0</v>
      </c>
      <c r="R8" s="6">
        <f t="shared" si="4"/>
        <v>0</v>
      </c>
      <c r="S8" s="6">
        <f t="shared" si="5"/>
        <v>0</v>
      </c>
      <c r="T8" s="6">
        <f t="shared" si="6"/>
        <v>0</v>
      </c>
      <c r="U8" s="6">
        <f t="shared" si="7"/>
        <v>0</v>
      </c>
      <c r="V8" s="6">
        <f t="shared" si="8"/>
        <v>0</v>
      </c>
      <c r="W8" s="6">
        <f t="shared" si="9"/>
        <v>0</v>
      </c>
      <c r="X8" s="6">
        <f t="shared" si="10"/>
        <v>0</v>
      </c>
      <c r="Y8" s="6">
        <f t="shared" si="11"/>
        <v>0</v>
      </c>
      <c r="AA8" s="69"/>
      <c r="AB8" s="97"/>
      <c r="AC8" s="706"/>
      <c r="AD8" s="100"/>
      <c r="AE8" s="708" t="s">
        <v>131</v>
      </c>
      <c r="AF8" s="709"/>
      <c r="AG8" s="710"/>
      <c r="AH8" s="97"/>
      <c r="AI8" s="298"/>
      <c r="AJ8" s="298"/>
      <c r="AK8" s="298"/>
      <c r="AL8" s="298"/>
      <c r="AM8" s="298"/>
      <c r="AN8" s="298"/>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row>
    <row r="9" spans="1:73" ht="25.35" customHeight="1" thickBot="1" x14ac:dyDescent="0.4">
      <c r="A9" s="706"/>
      <c r="B9" s="70">
        <v>4</v>
      </c>
      <c r="C9" s="113"/>
      <c r="D9" s="141"/>
      <c r="E9" s="142"/>
      <c r="F9" s="377" t="str">
        <f t="shared" si="0"/>
        <v/>
      </c>
      <c r="G9" s="139"/>
      <c r="H9" s="686"/>
      <c r="I9" s="687"/>
      <c r="J9" s="687"/>
      <c r="K9" s="687"/>
      <c r="L9" s="688"/>
      <c r="M9" s="391">
        <f t="shared" si="13"/>
        <v>0</v>
      </c>
      <c r="N9" s="85">
        <f t="shared" si="1"/>
        <v>0</v>
      </c>
      <c r="O9" s="86">
        <f t="shared" si="12"/>
        <v>0</v>
      </c>
      <c r="P9" s="87">
        <f t="shared" si="2"/>
        <v>0</v>
      </c>
      <c r="Q9" s="71">
        <f t="shared" si="3"/>
        <v>0</v>
      </c>
      <c r="R9" s="6">
        <f t="shared" si="4"/>
        <v>0</v>
      </c>
      <c r="S9" s="6">
        <f t="shared" si="5"/>
        <v>0</v>
      </c>
      <c r="T9" s="6">
        <f t="shared" si="6"/>
        <v>0</v>
      </c>
      <c r="U9" s="6">
        <f t="shared" si="7"/>
        <v>0</v>
      </c>
      <c r="V9" s="6">
        <f t="shared" si="8"/>
        <v>0</v>
      </c>
      <c r="W9" s="6">
        <f t="shared" si="9"/>
        <v>0</v>
      </c>
      <c r="X9" s="6">
        <f t="shared" si="10"/>
        <v>0</v>
      </c>
      <c r="Y9" s="6">
        <f t="shared" si="11"/>
        <v>0</v>
      </c>
      <c r="AA9" s="69"/>
      <c r="AB9" s="97"/>
      <c r="AC9" s="706"/>
      <c r="AD9" s="100"/>
      <c r="AE9" s="100"/>
      <c r="AF9" s="100"/>
      <c r="AG9" s="100"/>
      <c r="AH9" s="97"/>
      <c r="AI9" s="298"/>
      <c r="AJ9" s="298"/>
      <c r="AK9" s="298"/>
      <c r="AL9" s="298"/>
      <c r="AM9" s="298"/>
      <c r="AN9" s="298"/>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row>
    <row r="10" spans="1:73" ht="25.35" customHeight="1" thickBot="1" x14ac:dyDescent="0.4">
      <c r="A10" s="706"/>
      <c r="B10" s="70">
        <v>5</v>
      </c>
      <c r="C10" s="113"/>
      <c r="D10" s="141"/>
      <c r="E10" s="142"/>
      <c r="F10" s="377" t="str">
        <f t="shared" si="0"/>
        <v/>
      </c>
      <c r="G10" s="139"/>
      <c r="H10" s="686"/>
      <c r="I10" s="687"/>
      <c r="J10" s="687"/>
      <c r="K10" s="687"/>
      <c r="L10" s="688"/>
      <c r="M10" s="391">
        <f t="shared" si="13"/>
        <v>0</v>
      </c>
      <c r="N10" s="85">
        <f>FLOOR(R10,1)</f>
        <v>0</v>
      </c>
      <c r="O10" s="86">
        <f>FLOOR(V10,1)</f>
        <v>0</v>
      </c>
      <c r="P10" s="87">
        <f>U10-X10</f>
        <v>0</v>
      </c>
      <c r="Q10" s="71">
        <f>T10+X10+Y10</f>
        <v>0</v>
      </c>
      <c r="R10" s="6">
        <f>M10/365</f>
        <v>0</v>
      </c>
      <c r="S10" s="6">
        <f>FLOOR(R10,1)</f>
        <v>0</v>
      </c>
      <c r="T10" s="6">
        <f>S10*365</f>
        <v>0</v>
      </c>
      <c r="U10" s="6">
        <f>M10-T10</f>
        <v>0</v>
      </c>
      <c r="V10" s="6">
        <f>U10/30</f>
        <v>0</v>
      </c>
      <c r="W10" s="6">
        <f>FLOOR(V10,1)</f>
        <v>0</v>
      </c>
      <c r="X10" s="6">
        <f>W10*30</f>
        <v>0</v>
      </c>
      <c r="Y10" s="6">
        <f>U10-X10</f>
        <v>0</v>
      </c>
      <c r="AA10" s="69"/>
      <c r="AB10" s="97"/>
      <c r="AC10" s="706"/>
      <c r="AD10" s="697"/>
      <c r="AE10" s="737" t="s">
        <v>112</v>
      </c>
      <c r="AF10" s="738"/>
      <c r="AG10" s="739"/>
      <c r="AH10" s="97"/>
      <c r="AI10" s="815" t="s">
        <v>235</v>
      </c>
      <c r="AJ10" s="816"/>
      <c r="AK10" s="816"/>
      <c r="AL10" s="816"/>
      <c r="AM10" s="816"/>
      <c r="AN10" s="81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row>
    <row r="11" spans="1:73" ht="25.35" customHeight="1" thickBot="1" x14ac:dyDescent="0.4">
      <c r="A11" s="706"/>
      <c r="B11" s="70">
        <v>6</v>
      </c>
      <c r="C11" s="113"/>
      <c r="D11" s="141"/>
      <c r="E11" s="142"/>
      <c r="F11" s="377" t="str">
        <f t="shared" si="0"/>
        <v/>
      </c>
      <c r="G11" s="139"/>
      <c r="H11" s="686"/>
      <c r="I11" s="687"/>
      <c r="J11" s="687"/>
      <c r="K11" s="687"/>
      <c r="L11" s="688"/>
      <c r="M11" s="391">
        <f t="shared" si="13"/>
        <v>0</v>
      </c>
      <c r="N11" s="85">
        <f t="shared" ref="N11:N13" si="14">FLOOR(R11,1)</f>
        <v>0</v>
      </c>
      <c r="O11" s="86">
        <f t="shared" ref="O11:O13" si="15">FLOOR(V11,1)</f>
        <v>0</v>
      </c>
      <c r="P11" s="87">
        <f t="shared" ref="P11:P13" si="16">U11-X11</f>
        <v>0</v>
      </c>
      <c r="Q11" s="71">
        <f t="shared" ref="Q11:Q13" si="17">T11+X11+Y11</f>
        <v>0</v>
      </c>
      <c r="R11" s="6">
        <f t="shared" ref="R11:R13" si="18">M11/365</f>
        <v>0</v>
      </c>
      <c r="S11" s="6">
        <f t="shared" si="5"/>
        <v>0</v>
      </c>
      <c r="T11" s="6">
        <f t="shared" si="6"/>
        <v>0</v>
      </c>
      <c r="U11" s="6">
        <f t="shared" ref="U11:U13" si="19">M11-T11</f>
        <v>0</v>
      </c>
      <c r="V11" s="6">
        <f t="shared" si="8"/>
        <v>0</v>
      </c>
      <c r="W11" s="6">
        <f t="shared" si="9"/>
        <v>0</v>
      </c>
      <c r="X11" s="6">
        <f t="shared" si="10"/>
        <v>0</v>
      </c>
      <c r="Y11" s="6">
        <f t="shared" ref="Y11:Y13" si="20">U11-X11</f>
        <v>0</v>
      </c>
      <c r="AA11" s="69"/>
      <c r="AB11" s="97"/>
      <c r="AC11" s="706"/>
      <c r="AD11" s="697"/>
      <c r="AE11" s="740"/>
      <c r="AF11" s="741"/>
      <c r="AG11" s="742"/>
      <c r="AH11" s="97"/>
      <c r="AI11" s="815" t="s">
        <v>236</v>
      </c>
      <c r="AJ11" s="816"/>
      <c r="AK11" s="816"/>
      <c r="AL11" s="816"/>
      <c r="AM11" s="816"/>
      <c r="AN11" s="81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row>
    <row r="12" spans="1:73" ht="25.35" customHeight="1" thickBot="1" x14ac:dyDescent="0.4">
      <c r="A12" s="706"/>
      <c r="B12" s="70">
        <v>7</v>
      </c>
      <c r="C12" s="113"/>
      <c r="D12" s="141"/>
      <c r="E12" s="142"/>
      <c r="F12" s="377" t="str">
        <f t="shared" si="0"/>
        <v/>
      </c>
      <c r="G12" s="139"/>
      <c r="H12" s="686"/>
      <c r="I12" s="687"/>
      <c r="J12" s="687"/>
      <c r="K12" s="687"/>
      <c r="L12" s="688"/>
      <c r="M12" s="391">
        <f t="shared" si="13"/>
        <v>0</v>
      </c>
      <c r="N12" s="85">
        <f t="shared" si="14"/>
        <v>0</v>
      </c>
      <c r="O12" s="86">
        <f t="shared" si="15"/>
        <v>0</v>
      </c>
      <c r="P12" s="87">
        <f t="shared" si="16"/>
        <v>0</v>
      </c>
      <c r="Q12" s="71">
        <f t="shared" si="17"/>
        <v>0</v>
      </c>
      <c r="R12" s="6">
        <f t="shared" si="18"/>
        <v>0</v>
      </c>
      <c r="S12" s="6">
        <f t="shared" si="5"/>
        <v>0</v>
      </c>
      <c r="T12" s="6">
        <f t="shared" si="6"/>
        <v>0</v>
      </c>
      <c r="U12" s="6">
        <f t="shared" si="19"/>
        <v>0</v>
      </c>
      <c r="V12" s="6">
        <f t="shared" si="8"/>
        <v>0</v>
      </c>
      <c r="W12" s="6">
        <f t="shared" si="9"/>
        <v>0</v>
      </c>
      <c r="X12" s="6">
        <f t="shared" si="10"/>
        <v>0</v>
      </c>
      <c r="Y12" s="6">
        <f t="shared" si="20"/>
        <v>0</v>
      </c>
      <c r="AA12" s="69"/>
      <c r="AB12" s="97"/>
      <c r="AC12" s="706"/>
      <c r="AD12" s="697"/>
      <c r="AE12" s="740"/>
      <c r="AF12" s="741"/>
      <c r="AG12" s="742"/>
      <c r="AH12" s="97"/>
      <c r="AI12" s="811" t="s">
        <v>237</v>
      </c>
      <c r="AJ12" s="812"/>
      <c r="AK12" s="812"/>
      <c r="AL12" s="812"/>
      <c r="AM12" s="812"/>
      <c r="AN12" s="813"/>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row>
    <row r="13" spans="1:73" ht="25.35" customHeight="1" thickBot="1" x14ac:dyDescent="0.4">
      <c r="A13" s="706"/>
      <c r="B13" s="70">
        <v>8</v>
      </c>
      <c r="C13" s="113"/>
      <c r="D13" s="141"/>
      <c r="E13" s="142"/>
      <c r="F13" s="377" t="str">
        <f t="shared" si="0"/>
        <v/>
      </c>
      <c r="G13" s="139"/>
      <c r="H13" s="686"/>
      <c r="I13" s="687"/>
      <c r="J13" s="687"/>
      <c r="K13" s="687"/>
      <c r="L13" s="688"/>
      <c r="M13" s="391">
        <f t="shared" si="13"/>
        <v>0</v>
      </c>
      <c r="N13" s="85">
        <f t="shared" si="14"/>
        <v>0</v>
      </c>
      <c r="O13" s="86">
        <f t="shared" si="15"/>
        <v>0</v>
      </c>
      <c r="P13" s="87">
        <f t="shared" si="16"/>
        <v>0</v>
      </c>
      <c r="Q13" s="71">
        <f t="shared" si="17"/>
        <v>0</v>
      </c>
      <c r="R13" s="6">
        <f t="shared" si="18"/>
        <v>0</v>
      </c>
      <c r="S13" s="6">
        <f t="shared" si="5"/>
        <v>0</v>
      </c>
      <c r="T13" s="6">
        <f t="shared" si="6"/>
        <v>0</v>
      </c>
      <c r="U13" s="6">
        <f t="shared" si="19"/>
        <v>0</v>
      </c>
      <c r="V13" s="6">
        <f t="shared" si="8"/>
        <v>0</v>
      </c>
      <c r="W13" s="6">
        <f t="shared" si="9"/>
        <v>0</v>
      </c>
      <c r="X13" s="6">
        <f t="shared" si="10"/>
        <v>0</v>
      </c>
      <c r="Y13" s="6">
        <f t="shared" si="20"/>
        <v>0</v>
      </c>
      <c r="AA13" s="69"/>
      <c r="AB13" s="97"/>
      <c r="AC13" s="706"/>
      <c r="AD13" s="697"/>
      <c r="AE13" s="740"/>
      <c r="AF13" s="741"/>
      <c r="AG13" s="742"/>
      <c r="AH13" s="97"/>
      <c r="AI13" s="811"/>
      <c r="AJ13" s="812"/>
      <c r="AK13" s="812"/>
      <c r="AL13" s="812"/>
      <c r="AM13" s="812"/>
      <c r="AN13" s="813"/>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row>
    <row r="14" spans="1:73" ht="25.35" customHeight="1" thickBot="1" x14ac:dyDescent="0.4">
      <c r="A14" s="706"/>
      <c r="B14" s="70">
        <v>9</v>
      </c>
      <c r="C14" s="113"/>
      <c r="D14" s="141"/>
      <c r="E14" s="142"/>
      <c r="F14" s="377" t="str">
        <f t="shared" si="0"/>
        <v/>
      </c>
      <c r="G14" s="139"/>
      <c r="H14" s="686"/>
      <c r="I14" s="687"/>
      <c r="J14" s="687"/>
      <c r="K14" s="687"/>
      <c r="L14" s="688"/>
      <c r="M14" s="391">
        <f t="shared" si="13"/>
        <v>0</v>
      </c>
      <c r="N14" s="82">
        <f>FLOOR(R14,1)</f>
        <v>0</v>
      </c>
      <c r="O14" s="83">
        <f>FLOOR(V14,1)</f>
        <v>0</v>
      </c>
      <c r="P14" s="84">
        <f>U14-X14</f>
        <v>0</v>
      </c>
      <c r="Q14" s="71">
        <f>T14+X14+Y14</f>
        <v>0</v>
      </c>
      <c r="R14" s="6">
        <f>M14/365</f>
        <v>0</v>
      </c>
      <c r="S14" s="6">
        <f>FLOOR(R14,1)</f>
        <v>0</v>
      </c>
      <c r="T14" s="6">
        <f>S14*365</f>
        <v>0</v>
      </c>
      <c r="U14" s="6">
        <f>M14-T14</f>
        <v>0</v>
      </c>
      <c r="V14" s="6">
        <f>U14/30</f>
        <v>0</v>
      </c>
      <c r="W14" s="6">
        <f>FLOOR(V14,1)</f>
        <v>0</v>
      </c>
      <c r="X14" s="6">
        <f>W14*30</f>
        <v>0</v>
      </c>
      <c r="Y14" s="6">
        <f>U14-X14</f>
        <v>0</v>
      </c>
      <c r="AA14" s="69"/>
      <c r="AB14" s="97"/>
      <c r="AC14" s="706"/>
      <c r="AD14" s="101"/>
      <c r="AE14" s="740"/>
      <c r="AF14" s="741"/>
      <c r="AG14" s="742"/>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row>
    <row r="15" spans="1:73" ht="25.35" customHeight="1" thickBot="1" x14ac:dyDescent="0.4">
      <c r="A15" s="707"/>
      <c r="B15" s="70">
        <v>10</v>
      </c>
      <c r="C15" s="113"/>
      <c r="D15" s="143"/>
      <c r="E15" s="144"/>
      <c r="F15" s="377" t="str">
        <f t="shared" si="0"/>
        <v/>
      </c>
      <c r="G15" s="140"/>
      <c r="H15" s="771"/>
      <c r="I15" s="769"/>
      <c r="J15" s="769"/>
      <c r="K15" s="769"/>
      <c r="L15" s="772"/>
      <c r="M15" s="391">
        <f t="shared" si="13"/>
        <v>0</v>
      </c>
      <c r="N15" s="381">
        <f t="shared" ref="N15:N16" si="21">FLOOR(R15,1)</f>
        <v>0</v>
      </c>
      <c r="O15" s="382">
        <f t="shared" ref="O15:O16" si="22">FLOOR(V15,1)</f>
        <v>0</v>
      </c>
      <c r="P15" s="383">
        <f t="shared" ref="P15:P16" si="23">U15-X15</f>
        <v>0</v>
      </c>
      <c r="Q15" s="71">
        <f t="shared" ref="Q15:Q16" si="24">T15+X15+Y15</f>
        <v>0</v>
      </c>
      <c r="R15" s="6">
        <f t="shared" ref="R15" si="25">M15/365</f>
        <v>0</v>
      </c>
      <c r="S15" s="6">
        <f t="shared" si="5"/>
        <v>0</v>
      </c>
      <c r="T15" s="6">
        <f t="shared" si="6"/>
        <v>0</v>
      </c>
      <c r="U15" s="6">
        <f t="shared" ref="U15" si="26">M15-T15</f>
        <v>0</v>
      </c>
      <c r="V15" s="6">
        <f t="shared" si="8"/>
        <v>0</v>
      </c>
      <c r="W15" s="6">
        <f t="shared" si="9"/>
        <v>0</v>
      </c>
      <c r="X15" s="6">
        <f t="shared" si="10"/>
        <v>0</v>
      </c>
      <c r="Y15" s="6">
        <f t="shared" ref="Y15" si="27">U15-X15</f>
        <v>0</v>
      </c>
      <c r="AB15" s="97"/>
      <c r="AC15" s="707"/>
      <c r="AD15" s="101"/>
      <c r="AE15" s="743"/>
      <c r="AF15" s="744"/>
      <c r="AG15" s="745"/>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row>
    <row r="16" spans="1:73" ht="24" thickBot="1" x14ac:dyDescent="0.4">
      <c r="A16" s="97"/>
      <c r="B16" s="97"/>
      <c r="C16" s="97"/>
      <c r="D16" s="97"/>
      <c r="E16" s="97"/>
      <c r="F16" s="97"/>
      <c r="G16" s="97"/>
      <c r="H16" s="97"/>
      <c r="I16" s="97"/>
      <c r="J16" s="97"/>
      <c r="K16" s="97"/>
      <c r="L16" s="97"/>
      <c r="M16" s="384">
        <f>SUM(M6:M15)</f>
        <v>0</v>
      </c>
      <c r="N16" s="76">
        <f t="shared" si="21"/>
        <v>0</v>
      </c>
      <c r="O16" s="77">
        <f t="shared" si="22"/>
        <v>0</v>
      </c>
      <c r="P16" s="78">
        <f t="shared" si="23"/>
        <v>0</v>
      </c>
      <c r="Q16" s="6">
        <f t="shared" si="24"/>
        <v>0</v>
      </c>
      <c r="R16" s="6">
        <f>M16/365</f>
        <v>0</v>
      </c>
      <c r="S16" s="6">
        <f t="shared" si="5"/>
        <v>0</v>
      </c>
      <c r="T16" s="6">
        <f t="shared" si="6"/>
        <v>0</v>
      </c>
      <c r="U16" s="6">
        <f>M16-T16</f>
        <v>0</v>
      </c>
      <c r="V16" s="6">
        <f t="shared" si="8"/>
        <v>0</v>
      </c>
      <c r="W16" s="6">
        <f t="shared" si="9"/>
        <v>0</v>
      </c>
      <c r="X16" s="6">
        <f t="shared" si="10"/>
        <v>0</v>
      </c>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row>
    <row r="17" spans="1:73" ht="24" thickBot="1" x14ac:dyDescent="0.4">
      <c r="A17" s="97"/>
      <c r="B17" s="97"/>
      <c r="C17" s="97"/>
      <c r="D17" s="97"/>
      <c r="E17" s="97"/>
      <c r="F17" s="97"/>
      <c r="G17" s="97"/>
      <c r="H17" s="97"/>
      <c r="I17" s="97"/>
      <c r="J17" s="97"/>
      <c r="K17" s="97"/>
      <c r="L17" s="97"/>
      <c r="M17" s="102"/>
      <c r="N17" s="103" t="s">
        <v>85</v>
      </c>
      <c r="O17" s="103" t="s">
        <v>86</v>
      </c>
      <c r="P17" s="103" t="s">
        <v>87</v>
      </c>
      <c r="Q17" s="6"/>
      <c r="R17" s="6"/>
      <c r="S17" s="6"/>
      <c r="T17" s="6"/>
      <c r="U17" s="6"/>
      <c r="V17" s="6"/>
      <c r="W17" s="6"/>
      <c r="X17" s="6"/>
      <c r="AB17" s="97"/>
      <c r="AC17" s="104" t="s">
        <v>103</v>
      </c>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row>
    <row r="18" spans="1:73" ht="24.75" thickTop="1" thickBot="1" x14ac:dyDescent="0.4">
      <c r="A18" s="753" t="s">
        <v>102</v>
      </c>
      <c r="B18" s="754"/>
      <c r="C18" s="754"/>
      <c r="D18" s="754"/>
      <c r="E18" s="754"/>
      <c r="F18" s="754"/>
      <c r="G18" s="755"/>
      <c r="H18" s="208" t="s">
        <v>30</v>
      </c>
      <c r="I18" s="750" t="s">
        <v>150</v>
      </c>
      <c r="J18" s="750"/>
      <c r="K18" s="750"/>
      <c r="L18" s="750"/>
      <c r="M18" s="385">
        <f>SUMIFS(M6:M15,G6:G15,"CS",H6:H15,"ss")</f>
        <v>0</v>
      </c>
      <c r="N18" s="79">
        <f t="shared" ref="N18:N23" si="28">FLOOR(R18,1)</f>
        <v>0</v>
      </c>
      <c r="O18" s="80">
        <f t="shared" ref="O18:O23" si="29">FLOOR(V18,1)</f>
        <v>0</v>
      </c>
      <c r="P18" s="81">
        <f t="shared" ref="P18:P23" si="30">U18-X18</f>
        <v>0</v>
      </c>
      <c r="Q18" s="6">
        <f t="shared" ref="Q18:Q23" si="31">T18+X18+Y18</f>
        <v>0</v>
      </c>
      <c r="R18" s="6">
        <f t="shared" ref="R18:R22" si="32">M18/365</f>
        <v>0</v>
      </c>
      <c r="S18" s="6">
        <f t="shared" ref="S18:S23" si="33">FLOOR(R18,1)</f>
        <v>0</v>
      </c>
      <c r="T18" s="6">
        <f t="shared" ref="T18:T23" si="34">S18*365</f>
        <v>0</v>
      </c>
      <c r="U18" s="6">
        <f t="shared" ref="U18:U22" si="35">M18-T18</f>
        <v>0</v>
      </c>
      <c r="V18" s="6">
        <f t="shared" ref="V18:V23" si="36">U18/30</f>
        <v>0</v>
      </c>
      <c r="W18" s="6">
        <f t="shared" ref="W18:W23" si="37">FLOOR(V18,1)</f>
        <v>0</v>
      </c>
      <c r="X18" s="6">
        <f t="shared" ref="X18:X23" si="38">W18*30</f>
        <v>0</v>
      </c>
      <c r="AB18" s="97"/>
      <c r="AC18" s="386">
        <f>ROUND(IF(IF(O18&gt;12,6,O18*0.5)+IF(P18&gt;15,0.5,0)+IF(N18&gt;0,6,0)&gt;12,6,IF(O18&gt;12,6,O18*0.5)+IF(P18&gt;15,0.5,0)+IF(N18&gt;0,6,0)),3)</f>
        <v>0</v>
      </c>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row>
    <row r="19" spans="1:73" ht="24.75" thickTop="1" thickBot="1" x14ac:dyDescent="0.4">
      <c r="A19" s="756" t="s">
        <v>105</v>
      </c>
      <c r="B19" s="757"/>
      <c r="C19" s="757"/>
      <c r="D19" s="757"/>
      <c r="E19" s="757"/>
      <c r="F19" s="757"/>
      <c r="G19" s="758"/>
      <c r="H19" s="208" t="s">
        <v>30</v>
      </c>
      <c r="I19" s="750" t="s">
        <v>100</v>
      </c>
      <c r="J19" s="750"/>
      <c r="K19" s="750"/>
      <c r="L19" s="750"/>
      <c r="M19" s="385">
        <f>SUMIFS(M6:M15,G6:G15,"CS",H6:H15,"NON")</f>
        <v>0</v>
      </c>
      <c r="N19" s="82">
        <f t="shared" si="28"/>
        <v>0</v>
      </c>
      <c r="O19" s="83">
        <f t="shared" si="29"/>
        <v>0</v>
      </c>
      <c r="P19" s="84">
        <f t="shared" si="30"/>
        <v>0</v>
      </c>
      <c r="Q19" s="6">
        <f t="shared" si="31"/>
        <v>0</v>
      </c>
      <c r="R19" s="6">
        <f t="shared" si="32"/>
        <v>0</v>
      </c>
      <c r="S19" s="6">
        <f t="shared" si="33"/>
        <v>0</v>
      </c>
      <c r="T19" s="6">
        <f t="shared" si="34"/>
        <v>0</v>
      </c>
      <c r="U19" s="6">
        <f t="shared" si="35"/>
        <v>0</v>
      </c>
      <c r="V19" s="6">
        <f t="shared" si="36"/>
        <v>0</v>
      </c>
      <c r="W19" s="6">
        <f t="shared" si="37"/>
        <v>0</v>
      </c>
      <c r="X19" s="6">
        <f t="shared" si="38"/>
        <v>0</v>
      </c>
      <c r="AB19" s="97"/>
      <c r="AC19" s="386">
        <f>ROUND(IF(IF(O19&gt;12,3,O19*0.25)+IF(P19&gt;15,0.25,0)+IF(N19&gt;0,3,0)&gt;12,6,IF(O19&gt;12,3,O19*0.25)+IF(P19&gt;15,0.25,0)+IF(N19&gt;0,3,0)),3)</f>
        <v>0</v>
      </c>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row>
    <row r="20" spans="1:73" ht="24.75" thickTop="1" thickBot="1" x14ac:dyDescent="0.4">
      <c r="A20" s="759"/>
      <c r="B20" s="760"/>
      <c r="C20" s="760"/>
      <c r="D20" s="760"/>
      <c r="E20" s="760"/>
      <c r="F20" s="760"/>
      <c r="G20" s="761"/>
      <c r="H20" s="209" t="s">
        <v>101</v>
      </c>
      <c r="I20" s="750" t="s">
        <v>150</v>
      </c>
      <c r="J20" s="750"/>
      <c r="K20" s="750"/>
      <c r="L20" s="750"/>
      <c r="M20" s="385">
        <f>SUMIFS(M6:M15,G6:G15,"ALTRO",H6:H15,"SS")+ SUMIFS(M6:M15,G6:G15,"AT",H6:H15,"SS")+SUMIFS(M6:M15,G6:G15,"AA",H6:H15,"SS")</f>
        <v>0</v>
      </c>
      <c r="N20" s="85">
        <f t="shared" si="28"/>
        <v>0</v>
      </c>
      <c r="O20" s="86">
        <f t="shared" si="29"/>
        <v>0</v>
      </c>
      <c r="P20" s="87">
        <f t="shared" si="30"/>
        <v>0</v>
      </c>
      <c r="Q20" s="6">
        <f t="shared" si="31"/>
        <v>0</v>
      </c>
      <c r="R20" s="6">
        <f t="shared" si="32"/>
        <v>0</v>
      </c>
      <c r="S20" s="6">
        <f t="shared" si="33"/>
        <v>0</v>
      </c>
      <c r="T20" s="6">
        <f t="shared" si="34"/>
        <v>0</v>
      </c>
      <c r="U20" s="6">
        <f t="shared" si="35"/>
        <v>0</v>
      </c>
      <c r="V20" s="6">
        <f t="shared" si="36"/>
        <v>0</v>
      </c>
      <c r="W20" s="6">
        <f t="shared" si="37"/>
        <v>0</v>
      </c>
      <c r="X20" s="6">
        <f t="shared" si="38"/>
        <v>0</v>
      </c>
      <c r="AB20" s="97"/>
      <c r="AC20" s="386">
        <f>ROUND(IF(IF(O20&gt;12,1.8,O20*0.15)+IF(P20&gt;15,0.15,0)+IF(N20&gt;0,1.8,0)&gt;12,1.8,IF(O20&gt;12,1.8,O20*0.15)+IF(P20&gt;15,0.15,0)+IF(N20&gt;0,1.8,0)),3)</f>
        <v>0</v>
      </c>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row>
    <row r="21" spans="1:73" ht="24.75" thickTop="1" thickBot="1" x14ac:dyDescent="0.4">
      <c r="A21" s="759"/>
      <c r="B21" s="760"/>
      <c r="C21" s="760"/>
      <c r="D21" s="760"/>
      <c r="E21" s="760"/>
      <c r="F21" s="760"/>
      <c r="G21" s="761"/>
      <c r="H21" s="209" t="s">
        <v>101</v>
      </c>
      <c r="I21" s="750" t="s">
        <v>100</v>
      </c>
      <c r="J21" s="750"/>
      <c r="K21" s="750"/>
      <c r="L21" s="750"/>
      <c r="M21" s="385">
        <f>SUMIFS(M6:M15,G6:G15,"ALTRO",H6:H15,"NON")+      SUMIFS(M6:M15,G6:G15,"Aa",H6:H15,"NON")+    SUMIFS(M6:M15,G6:G15,"AT",H6:H15,"NON")</f>
        <v>0</v>
      </c>
      <c r="N21" s="88">
        <f t="shared" si="28"/>
        <v>0</v>
      </c>
      <c r="O21" s="89">
        <f t="shared" si="29"/>
        <v>0</v>
      </c>
      <c r="P21" s="90">
        <f t="shared" si="30"/>
        <v>0</v>
      </c>
      <c r="Q21" s="6">
        <f t="shared" si="31"/>
        <v>0</v>
      </c>
      <c r="R21" s="6">
        <f t="shared" si="32"/>
        <v>0</v>
      </c>
      <c r="S21" s="6">
        <f t="shared" si="33"/>
        <v>0</v>
      </c>
      <c r="T21" s="6">
        <f t="shared" si="34"/>
        <v>0</v>
      </c>
      <c r="U21" s="6">
        <f t="shared" si="35"/>
        <v>0</v>
      </c>
      <c r="V21" s="6">
        <f t="shared" si="36"/>
        <v>0</v>
      </c>
      <c r="W21" s="6">
        <f t="shared" si="37"/>
        <v>0</v>
      </c>
      <c r="X21" s="6">
        <f t="shared" si="38"/>
        <v>0</v>
      </c>
      <c r="AB21" s="97"/>
      <c r="AC21" s="386">
        <f>ROUND(IF(IF(O21&gt;12,0.9,O21*0.075)+IF(P21&gt;15,0.075,0)+IF(N21&gt;0,0.9,0)&gt;12,0.9,IF(O21&gt;12,0.9,O21*0.075)+IF(P21&gt;15,0.075,0)+IF(N21&gt;0,0.9,0)),3)</f>
        <v>0</v>
      </c>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row>
    <row r="22" spans="1:73" ht="24.75" thickTop="1" thickBot="1" x14ac:dyDescent="0.4">
      <c r="A22" s="801" t="s">
        <v>109</v>
      </c>
      <c r="B22" s="802"/>
      <c r="C22" s="802"/>
      <c r="D22" s="802"/>
      <c r="E22" s="802"/>
      <c r="F22" s="727" t="str">
        <f>IF(+Anno_1=0,"",+Anno_1)</f>
        <v/>
      </c>
      <c r="G22" s="728"/>
      <c r="H22" s="209" t="s">
        <v>101</v>
      </c>
      <c r="I22" s="750" t="s">
        <v>154</v>
      </c>
      <c r="J22" s="750"/>
      <c r="K22" s="750"/>
      <c r="L22" s="750"/>
      <c r="M22" s="385">
        <f>SUMIFS(M6:M15,G6:G15,"ALTRO",H6:H15,"ENTE")</f>
        <v>0</v>
      </c>
      <c r="N22" s="91">
        <f t="shared" si="28"/>
        <v>0</v>
      </c>
      <c r="O22" s="92">
        <f t="shared" si="29"/>
        <v>0</v>
      </c>
      <c r="P22" s="93">
        <f t="shared" si="30"/>
        <v>0</v>
      </c>
      <c r="Q22" s="6">
        <f t="shared" si="31"/>
        <v>0</v>
      </c>
      <c r="R22" s="6">
        <f t="shared" si="32"/>
        <v>0</v>
      </c>
      <c r="S22" s="6">
        <f t="shared" si="33"/>
        <v>0</v>
      </c>
      <c r="T22" s="6">
        <f t="shared" si="34"/>
        <v>0</v>
      </c>
      <c r="U22" s="6">
        <f t="shared" si="35"/>
        <v>0</v>
      </c>
      <c r="V22" s="6">
        <f t="shared" si="36"/>
        <v>0</v>
      </c>
      <c r="W22" s="6">
        <f t="shared" si="37"/>
        <v>0</v>
      </c>
      <c r="X22" s="6">
        <f t="shared" si="38"/>
        <v>0</v>
      </c>
      <c r="AB22" s="97"/>
      <c r="AC22" s="386">
        <f>ROUND(IF(IF(O22&gt;12,0.6,O22*0.05)+IF(P22&gt;15,0.05,0)+IF(N22&gt;0,0.6,0)&gt;12,0.6,IF(O22&gt;12,0.6,O22*0.05)+IF(P22&gt;15,0.05,0)+IF(N22&gt;0,0.6,0)),3)</f>
        <v>0</v>
      </c>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row>
    <row r="23" spans="1:73" ht="24.75" thickTop="1" thickBot="1" x14ac:dyDescent="0.4">
      <c r="A23" s="803"/>
      <c r="B23" s="804"/>
      <c r="C23" s="804"/>
      <c r="D23" s="804"/>
      <c r="E23" s="804"/>
      <c r="F23" s="729"/>
      <c r="G23" s="730"/>
      <c r="H23" s="656" t="s">
        <v>110</v>
      </c>
      <c r="I23" s="657"/>
      <c r="J23" s="657"/>
      <c r="K23" s="657"/>
      <c r="L23" s="658"/>
      <c r="M23" s="387">
        <f>SUM(M18:M22)</f>
        <v>0</v>
      </c>
      <c r="N23" s="145">
        <f t="shared" si="28"/>
        <v>0</v>
      </c>
      <c r="O23" s="146">
        <f t="shared" si="29"/>
        <v>0</v>
      </c>
      <c r="P23" s="147">
        <f t="shared" si="30"/>
        <v>0</v>
      </c>
      <c r="Q23" s="6">
        <f t="shared" si="31"/>
        <v>0</v>
      </c>
      <c r="R23" s="6">
        <f>M23/365</f>
        <v>0</v>
      </c>
      <c r="S23" s="6">
        <f t="shared" si="33"/>
        <v>0</v>
      </c>
      <c r="T23" s="6">
        <f t="shared" si="34"/>
        <v>0</v>
      </c>
      <c r="U23" s="6">
        <f>M23-T23</f>
        <v>0</v>
      </c>
      <c r="V23" s="6">
        <f t="shared" si="36"/>
        <v>0</v>
      </c>
      <c r="W23" s="6">
        <f t="shared" si="37"/>
        <v>0</v>
      </c>
      <c r="X23" s="6">
        <f t="shared" si="38"/>
        <v>0</v>
      </c>
      <c r="AB23" s="97"/>
      <c r="AC23" s="388">
        <f>IF(SUM(AC18:AC22)&gt;6,6,SUM(AC18:AC22))</f>
        <v>0</v>
      </c>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row>
    <row r="24" spans="1:73" ht="23.25" x14ac:dyDescent="0.2">
      <c r="A24" s="201"/>
      <c r="B24" s="201"/>
      <c r="C24" s="201"/>
      <c r="D24" s="201"/>
      <c r="E24" s="201"/>
      <c r="F24" s="201"/>
      <c r="G24" s="201"/>
      <c r="H24" s="105"/>
      <c r="I24" s="106"/>
      <c r="J24" s="101"/>
      <c r="K24" s="101"/>
      <c r="L24" s="101"/>
      <c r="M24" s="392"/>
      <c r="N24" s="107"/>
      <c r="O24" s="107"/>
      <c r="P24" s="107"/>
      <c r="AB24" s="97"/>
      <c r="AC24" s="108"/>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row>
    <row r="25" spans="1:73" ht="24" thickBot="1" x14ac:dyDescent="0.4">
      <c r="A25" s="201"/>
      <c r="B25" s="201"/>
      <c r="C25" s="201"/>
      <c r="D25" s="201"/>
      <c r="E25" s="201"/>
      <c r="F25" s="201"/>
      <c r="G25" s="201"/>
      <c r="H25" s="97"/>
      <c r="I25" s="97"/>
      <c r="J25" s="97"/>
      <c r="K25" s="97"/>
      <c r="L25" s="97"/>
      <c r="M25" s="392"/>
      <c r="N25" s="103" t="s">
        <v>85</v>
      </c>
      <c r="O25" s="103" t="s">
        <v>86</v>
      </c>
      <c r="P25" s="103" t="s">
        <v>87</v>
      </c>
      <c r="Q25" s="6"/>
      <c r="R25" s="6"/>
      <c r="S25" s="6"/>
      <c r="T25" s="6"/>
      <c r="U25" s="6"/>
      <c r="V25" s="6"/>
      <c r="W25" s="6"/>
      <c r="X25" s="6"/>
      <c r="AB25" s="97"/>
      <c r="AC25" s="104" t="s">
        <v>103</v>
      </c>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row>
    <row r="26" spans="1:73" ht="24.75" thickTop="1" thickBot="1" x14ac:dyDescent="0.4">
      <c r="A26" s="775" t="s">
        <v>102</v>
      </c>
      <c r="B26" s="776"/>
      <c r="C26" s="776"/>
      <c r="D26" s="776"/>
      <c r="E26" s="776"/>
      <c r="F26" s="776"/>
      <c r="G26" s="777"/>
      <c r="H26" s="210" t="s">
        <v>37</v>
      </c>
      <c r="I26" s="638" t="s">
        <v>150</v>
      </c>
      <c r="J26" s="639"/>
      <c r="K26" s="639"/>
      <c r="L26" s="640"/>
      <c r="M26" s="385">
        <f>SUMIFS(M6:M15,G6:G15,"AA",H6:H15,"ss")</f>
        <v>0</v>
      </c>
      <c r="N26" s="94">
        <f t="shared" ref="N26:N31" si="39">FLOOR(R26,1)</f>
        <v>0</v>
      </c>
      <c r="O26" s="95">
        <f t="shared" ref="O26:O31" si="40">FLOOR(V26,1)</f>
        <v>0</v>
      </c>
      <c r="P26" s="96">
        <f t="shared" ref="P26:P31" si="41">U26-X26</f>
        <v>0</v>
      </c>
      <c r="Q26" s="6">
        <f t="shared" ref="Q26:Q31" si="42">T26+X26+Y26</f>
        <v>0</v>
      </c>
      <c r="R26" s="6">
        <f t="shared" ref="R26:R30" si="43">M26/365</f>
        <v>0</v>
      </c>
      <c r="S26" s="6">
        <f t="shared" ref="S26:S31" si="44">FLOOR(R26,1)</f>
        <v>0</v>
      </c>
      <c r="T26" s="6">
        <f t="shared" ref="T26:T31" si="45">S26*365</f>
        <v>0</v>
      </c>
      <c r="U26" s="6">
        <f t="shared" ref="U26:U30" si="46">M26-T26</f>
        <v>0</v>
      </c>
      <c r="V26" s="6">
        <f t="shared" ref="V26:V31" si="47">U26/30</f>
        <v>0</v>
      </c>
      <c r="W26" s="6">
        <f t="shared" ref="W26:W31" si="48">FLOOR(V26,1)</f>
        <v>0</v>
      </c>
      <c r="X26" s="6">
        <f t="shared" ref="X26:X31" si="49">W26*30</f>
        <v>0</v>
      </c>
      <c r="AB26" s="97"/>
      <c r="AC26" s="386">
        <f>ROUND(IF(IF(O26&gt;12,6,O26*0.5)+IF(P26&gt;15,0.5,0)+IF(N26&gt;0,6,0)&gt;12,6,IF(O26&gt;12,6,O26*0.5)+IF(P26&gt;15,0.5,0)+IF(N26&gt;0,6,0)),3)</f>
        <v>0</v>
      </c>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row>
    <row r="27" spans="1:73" ht="24.75" thickTop="1" thickBot="1" x14ac:dyDescent="0.4">
      <c r="A27" s="795" t="s">
        <v>104</v>
      </c>
      <c r="B27" s="796"/>
      <c r="C27" s="796"/>
      <c r="D27" s="796"/>
      <c r="E27" s="796"/>
      <c r="F27" s="796"/>
      <c r="G27" s="797"/>
      <c r="H27" s="210" t="s">
        <v>37</v>
      </c>
      <c r="I27" s="638" t="s">
        <v>100</v>
      </c>
      <c r="J27" s="639"/>
      <c r="K27" s="639"/>
      <c r="L27" s="640"/>
      <c r="M27" s="385">
        <f>SUMIFS(M6:M15,G6:G15,"AA",H6:H15,"NON")</f>
        <v>0</v>
      </c>
      <c r="N27" s="85">
        <f t="shared" si="39"/>
        <v>0</v>
      </c>
      <c r="O27" s="86">
        <f t="shared" si="40"/>
        <v>0</v>
      </c>
      <c r="P27" s="87">
        <f t="shared" si="41"/>
        <v>0</v>
      </c>
      <c r="Q27" s="6">
        <f t="shared" si="42"/>
        <v>0</v>
      </c>
      <c r="R27" s="6">
        <f t="shared" si="43"/>
        <v>0</v>
      </c>
      <c r="S27" s="6">
        <f t="shared" si="44"/>
        <v>0</v>
      </c>
      <c r="T27" s="6">
        <f t="shared" si="45"/>
        <v>0</v>
      </c>
      <c r="U27" s="6">
        <f t="shared" si="46"/>
        <v>0</v>
      </c>
      <c r="V27" s="6">
        <f t="shared" si="47"/>
        <v>0</v>
      </c>
      <c r="W27" s="6">
        <f t="shared" si="48"/>
        <v>0</v>
      </c>
      <c r="X27" s="6">
        <f t="shared" si="49"/>
        <v>0</v>
      </c>
      <c r="AB27" s="97"/>
      <c r="AC27" s="386">
        <f>IF(IF(O27&gt;12,3,O27*0.25)+IF(P27&gt;15,0.25,0)+IF(N27&gt;0,3,0)&gt;12,6,IF(O27&gt;12,3,O27*0.25)+IF(P27&gt;15,0.25,0)+IF(N27&gt;0,3,0))</f>
        <v>0</v>
      </c>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row>
    <row r="28" spans="1:73" ht="24.75" thickTop="1" thickBot="1" x14ac:dyDescent="0.4">
      <c r="A28" s="798"/>
      <c r="B28" s="799"/>
      <c r="C28" s="799"/>
      <c r="D28" s="799"/>
      <c r="E28" s="799"/>
      <c r="F28" s="799"/>
      <c r="G28" s="800"/>
      <c r="H28" s="211" t="s">
        <v>101</v>
      </c>
      <c r="I28" s="638" t="s">
        <v>150</v>
      </c>
      <c r="J28" s="639"/>
      <c r="K28" s="639"/>
      <c r="L28" s="640"/>
      <c r="M28" s="385">
        <f xml:space="preserve">   SUMIFS(M6:M15,G6:G15,"ALTRO",H6:H15,"SS")   +     SUMIFS(M6:M15,G6:G15,"CS",H6:H15,"SS")+SUMIFS(M6:M15,G6:G15,"AT",H6:H15,"SS")</f>
        <v>0</v>
      </c>
      <c r="N28" s="85">
        <f t="shared" si="39"/>
        <v>0</v>
      </c>
      <c r="O28" s="86">
        <f t="shared" si="40"/>
        <v>0</v>
      </c>
      <c r="P28" s="87">
        <f t="shared" si="41"/>
        <v>0</v>
      </c>
      <c r="Q28" s="6">
        <f t="shared" si="42"/>
        <v>0</v>
      </c>
      <c r="R28" s="6">
        <f t="shared" si="43"/>
        <v>0</v>
      </c>
      <c r="S28" s="6">
        <f t="shared" si="44"/>
        <v>0</v>
      </c>
      <c r="T28" s="6">
        <f t="shared" si="45"/>
        <v>0</v>
      </c>
      <c r="U28" s="6">
        <f t="shared" si="46"/>
        <v>0</v>
      </c>
      <c r="V28" s="6">
        <f t="shared" si="47"/>
        <v>0</v>
      </c>
      <c r="W28" s="6">
        <f t="shared" si="48"/>
        <v>0</v>
      </c>
      <c r="X28" s="6">
        <f t="shared" si="49"/>
        <v>0</v>
      </c>
      <c r="AB28" s="97"/>
      <c r="AC28" s="386">
        <f>ROUND(IF(IF(O28&gt;12,1.2,O28*0.1)+IF(P28&gt;15,0.1,0)+IF(N28&gt;0,1.2,0)&gt;12,1.2,IF(O28&gt;12,1.2,O28*0.1)+IF(P28&gt;15,0.1,0)+IF(N28&gt;0,1.2,0)),3)</f>
        <v>0</v>
      </c>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row>
    <row r="29" spans="1:73" ht="24.75" thickTop="1" thickBot="1" x14ac:dyDescent="0.4">
      <c r="A29" s="798"/>
      <c r="B29" s="799"/>
      <c r="C29" s="799"/>
      <c r="D29" s="799"/>
      <c r="E29" s="799"/>
      <c r="F29" s="799"/>
      <c r="G29" s="800"/>
      <c r="H29" s="211" t="s">
        <v>101</v>
      </c>
      <c r="I29" s="638" t="s">
        <v>100</v>
      </c>
      <c r="J29" s="639"/>
      <c r="K29" s="639"/>
      <c r="L29" s="640"/>
      <c r="M29" s="385">
        <f>SUMIFS(M6:M15,G6:G15,"ALTRO",H6:H15,"NON")     +SUMIFS(M6:M15,G6:G15,"cs",H6:H15,"NON")      +SUMIFS(M6:M15,G6:G15,"AT",H6:H15,"NON")</f>
        <v>0</v>
      </c>
      <c r="N29" s="85">
        <f t="shared" si="39"/>
        <v>0</v>
      </c>
      <c r="O29" s="86">
        <f t="shared" si="40"/>
        <v>0</v>
      </c>
      <c r="P29" s="87">
        <f t="shared" si="41"/>
        <v>0</v>
      </c>
      <c r="Q29" s="6">
        <f t="shared" si="42"/>
        <v>0</v>
      </c>
      <c r="R29" s="6">
        <f t="shared" si="43"/>
        <v>0</v>
      </c>
      <c r="S29" s="6">
        <f t="shared" si="44"/>
        <v>0</v>
      </c>
      <c r="T29" s="6">
        <f t="shared" si="45"/>
        <v>0</v>
      </c>
      <c r="U29" s="6">
        <f t="shared" si="46"/>
        <v>0</v>
      </c>
      <c r="V29" s="6">
        <f t="shared" si="47"/>
        <v>0</v>
      </c>
      <c r="W29" s="6">
        <f t="shared" si="48"/>
        <v>0</v>
      </c>
      <c r="X29" s="6">
        <f t="shared" si="49"/>
        <v>0</v>
      </c>
      <c r="AB29" s="97"/>
      <c r="AC29" s="386">
        <f>ROUND(IF(IF(O29&gt;12,0.6,O29*0.05)+IF(P29&gt;15,0.05,0)+IF(N29&gt;0,0.6,0)&gt;12,0.6,IF(O29&gt;12,0.6,O29*0.05)+IF(P29&gt;15,0.05,0)+IF(N29&gt;0,0.6,0)),3)</f>
        <v>0</v>
      </c>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row>
    <row r="30" spans="1:73" ht="24.75" thickTop="1" thickBot="1" x14ac:dyDescent="0.4">
      <c r="A30" s="778" t="s">
        <v>109</v>
      </c>
      <c r="B30" s="779"/>
      <c r="C30" s="779"/>
      <c r="D30" s="779"/>
      <c r="E30" s="779"/>
      <c r="F30" s="666" t="str">
        <f>IF(+Anno_1=0,"",+Anno_1)</f>
        <v/>
      </c>
      <c r="G30" s="667"/>
      <c r="H30" s="211" t="s">
        <v>101</v>
      </c>
      <c r="I30" s="638" t="s">
        <v>154</v>
      </c>
      <c r="J30" s="639"/>
      <c r="K30" s="639"/>
      <c r="L30" s="640"/>
      <c r="M30" s="389">
        <f>SUMIFS(M6:M15,G6:G15,"ALTRO",H6:H15,"ENTE")</f>
        <v>0</v>
      </c>
      <c r="N30" s="82">
        <f t="shared" si="39"/>
        <v>0</v>
      </c>
      <c r="O30" s="83">
        <f t="shared" si="40"/>
        <v>0</v>
      </c>
      <c r="P30" s="84">
        <f t="shared" si="41"/>
        <v>0</v>
      </c>
      <c r="Q30" s="6">
        <f t="shared" si="42"/>
        <v>0</v>
      </c>
      <c r="R30" s="6">
        <f t="shared" si="43"/>
        <v>0</v>
      </c>
      <c r="S30" s="6">
        <f t="shared" si="44"/>
        <v>0</v>
      </c>
      <c r="T30" s="6">
        <f t="shared" si="45"/>
        <v>0</v>
      </c>
      <c r="U30" s="6">
        <f t="shared" si="46"/>
        <v>0</v>
      </c>
      <c r="V30" s="6">
        <f t="shared" si="47"/>
        <v>0</v>
      </c>
      <c r="W30" s="6">
        <f t="shared" si="48"/>
        <v>0</v>
      </c>
      <c r="X30" s="6">
        <f t="shared" si="49"/>
        <v>0</v>
      </c>
      <c r="AB30" s="97"/>
      <c r="AC30" s="386">
        <f>ROUND(IF(IF(O30&gt;12,0.6,O30*0.05)+IF(P30&gt;15,0.05,0)+IF(N30&gt;0,0.6,0)&gt;12,0.6,IF(O30&gt;12,0.6,O30*0.05)+IF(P30&gt;15,0.05,0)+IF(N30&gt;0,0.6,0)),3)</f>
        <v>0</v>
      </c>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row>
    <row r="31" spans="1:73" ht="24.75" thickTop="1" thickBot="1" x14ac:dyDescent="0.4">
      <c r="A31" s="780"/>
      <c r="B31" s="781"/>
      <c r="C31" s="781"/>
      <c r="D31" s="781"/>
      <c r="E31" s="781"/>
      <c r="F31" s="668"/>
      <c r="G31" s="669"/>
      <c r="H31" s="656" t="s">
        <v>110</v>
      </c>
      <c r="I31" s="657"/>
      <c r="J31" s="657"/>
      <c r="K31" s="657"/>
      <c r="L31" s="658"/>
      <c r="M31" s="390">
        <f>SUM(M26:M30)</f>
        <v>0</v>
      </c>
      <c r="N31" s="148">
        <f t="shared" si="39"/>
        <v>0</v>
      </c>
      <c r="O31" s="146">
        <f t="shared" si="40"/>
        <v>0</v>
      </c>
      <c r="P31" s="147">
        <f t="shared" si="41"/>
        <v>0</v>
      </c>
      <c r="Q31" s="6">
        <f t="shared" si="42"/>
        <v>0</v>
      </c>
      <c r="R31" s="6">
        <f>M31/365</f>
        <v>0</v>
      </c>
      <c r="S31" s="6">
        <f t="shared" si="44"/>
        <v>0</v>
      </c>
      <c r="T31" s="6">
        <f t="shared" si="45"/>
        <v>0</v>
      </c>
      <c r="U31" s="6">
        <f>M31-T31</f>
        <v>0</v>
      </c>
      <c r="V31" s="6">
        <f t="shared" si="47"/>
        <v>0</v>
      </c>
      <c r="W31" s="6">
        <f t="shared" si="48"/>
        <v>0</v>
      </c>
      <c r="X31" s="6">
        <f t="shared" si="49"/>
        <v>0</v>
      </c>
      <c r="AB31" s="97"/>
      <c r="AC31" s="388">
        <f>IF(SUM(AC26:AC30)&gt;6,6,SUM(AC26:AC30))</f>
        <v>0</v>
      </c>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row>
    <row r="32" spans="1:73" ht="23.25" x14ac:dyDescent="0.2">
      <c r="A32" s="201"/>
      <c r="B32" s="201"/>
      <c r="C32" s="201"/>
      <c r="D32" s="201"/>
      <c r="E32" s="201"/>
      <c r="F32" s="201"/>
      <c r="G32" s="201"/>
      <c r="H32" s="105"/>
      <c r="I32" s="106"/>
      <c r="J32" s="101"/>
      <c r="K32" s="101"/>
      <c r="L32" s="101"/>
      <c r="M32" s="392"/>
      <c r="N32" s="107"/>
      <c r="O32" s="107"/>
      <c r="P32" s="107"/>
      <c r="Q32" s="97"/>
      <c r="R32" s="97"/>
      <c r="S32" s="97"/>
      <c r="T32" s="97"/>
      <c r="U32" s="97"/>
      <c r="V32" s="97"/>
      <c r="W32" s="97"/>
      <c r="X32" s="97"/>
      <c r="Y32" s="97"/>
      <c r="Z32" s="97"/>
      <c r="AA32" s="97"/>
      <c r="AB32" s="97"/>
      <c r="AC32" s="109"/>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row>
    <row r="33" spans="1:73" ht="24" thickBot="1" x14ac:dyDescent="0.4">
      <c r="A33" s="201"/>
      <c r="B33" s="201"/>
      <c r="C33" s="201"/>
      <c r="D33" s="201"/>
      <c r="E33" s="201"/>
      <c r="F33" s="201"/>
      <c r="G33" s="201"/>
      <c r="H33" s="97"/>
      <c r="I33" s="97"/>
      <c r="J33" s="97"/>
      <c r="K33" s="97"/>
      <c r="L33" s="97"/>
      <c r="M33" s="392"/>
      <c r="N33" s="103" t="s">
        <v>85</v>
      </c>
      <c r="O33" s="103" t="s">
        <v>86</v>
      </c>
      <c r="P33" s="103" t="s">
        <v>87</v>
      </c>
      <c r="Q33" s="110"/>
      <c r="R33" s="110"/>
      <c r="S33" s="110"/>
      <c r="T33" s="110"/>
      <c r="U33" s="110"/>
      <c r="V33" s="110"/>
      <c r="W33" s="110"/>
      <c r="X33" s="110"/>
      <c r="Y33" s="97"/>
      <c r="Z33" s="97"/>
      <c r="AA33" s="97"/>
      <c r="AB33" s="97"/>
      <c r="AC33" s="104" t="s">
        <v>103</v>
      </c>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row>
    <row r="34" spans="1:73" ht="24.75" thickTop="1" thickBot="1" x14ac:dyDescent="0.4">
      <c r="A34" s="786" t="s">
        <v>102</v>
      </c>
      <c r="B34" s="787"/>
      <c r="C34" s="787"/>
      <c r="D34" s="787"/>
      <c r="E34" s="787"/>
      <c r="F34" s="787"/>
      <c r="G34" s="788"/>
      <c r="H34" s="210" t="s">
        <v>61</v>
      </c>
      <c r="I34" s="638" t="s">
        <v>150</v>
      </c>
      <c r="J34" s="639"/>
      <c r="K34" s="639"/>
      <c r="L34" s="640"/>
      <c r="M34" s="385">
        <f>SUMIFS(M6:M15,G6:G15,"AT",H6:H15,"ss")</f>
        <v>0</v>
      </c>
      <c r="N34" s="94">
        <f t="shared" ref="N34:N39" si="50">FLOOR(R34,1)</f>
        <v>0</v>
      </c>
      <c r="O34" s="95">
        <f t="shared" ref="O34:O39" si="51">FLOOR(V34,1)</f>
        <v>0</v>
      </c>
      <c r="P34" s="96">
        <f t="shared" ref="P34:P39" si="52">U34-X34</f>
        <v>0</v>
      </c>
      <c r="Q34" s="6">
        <f t="shared" ref="Q34:Q39" si="53">T34+X34+Y34</f>
        <v>0</v>
      </c>
      <c r="R34" s="6">
        <f t="shared" ref="R34:R38" si="54">M34/365</f>
        <v>0</v>
      </c>
      <c r="S34" s="6">
        <f t="shared" ref="S34:S39" si="55">FLOOR(R34,1)</f>
        <v>0</v>
      </c>
      <c r="T34" s="6">
        <f t="shared" ref="T34:T39" si="56">S34*365</f>
        <v>0</v>
      </c>
      <c r="U34" s="6">
        <f t="shared" ref="U34:U38" si="57">M34-T34</f>
        <v>0</v>
      </c>
      <c r="V34" s="6">
        <f t="shared" ref="V34:V39" si="58">U34/30</f>
        <v>0</v>
      </c>
      <c r="W34" s="6">
        <f t="shared" ref="W34:W39" si="59">FLOOR(V34,1)</f>
        <v>0</v>
      </c>
      <c r="X34" s="6">
        <f t="shared" ref="X34:X39" si="60">W34*30</f>
        <v>0</v>
      </c>
      <c r="AB34" s="97"/>
      <c r="AC34" s="386">
        <f>ROUND(IF(IF(O34&gt;12,6,O34*0.5)+IF(P34&gt;15,0.5,0)+IF(N34&gt;0,6,0)&gt;12,6,IF(O34&gt;12,6,O34*0.5)+IF(P34&gt;15,0.5,0)+IF(N34&gt;0,6,0)),3)</f>
        <v>0</v>
      </c>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row>
    <row r="35" spans="1:73" ht="24.75" thickTop="1" thickBot="1" x14ac:dyDescent="0.4">
      <c r="A35" s="789" t="s">
        <v>106</v>
      </c>
      <c r="B35" s="790"/>
      <c r="C35" s="790"/>
      <c r="D35" s="790"/>
      <c r="E35" s="790"/>
      <c r="F35" s="790"/>
      <c r="G35" s="791"/>
      <c r="H35" s="210" t="s">
        <v>61</v>
      </c>
      <c r="I35" s="638" t="s">
        <v>100</v>
      </c>
      <c r="J35" s="639"/>
      <c r="K35" s="639"/>
      <c r="L35" s="640"/>
      <c r="M35" s="385">
        <f>SUMIFS(M6:M15,G6:G15,"AT",H6:H15,"NON")</f>
        <v>0</v>
      </c>
      <c r="N35" s="85">
        <f t="shared" si="50"/>
        <v>0</v>
      </c>
      <c r="O35" s="86">
        <f t="shared" si="51"/>
        <v>0</v>
      </c>
      <c r="P35" s="87">
        <f t="shared" si="52"/>
        <v>0</v>
      </c>
      <c r="Q35" s="6">
        <f t="shared" si="53"/>
        <v>0</v>
      </c>
      <c r="R35" s="6">
        <f t="shared" si="54"/>
        <v>0</v>
      </c>
      <c r="S35" s="6">
        <f t="shared" si="55"/>
        <v>0</v>
      </c>
      <c r="T35" s="6">
        <f t="shared" si="56"/>
        <v>0</v>
      </c>
      <c r="U35" s="6">
        <f t="shared" si="57"/>
        <v>0</v>
      </c>
      <c r="V35" s="6">
        <f t="shared" si="58"/>
        <v>0</v>
      </c>
      <c r="W35" s="6">
        <f t="shared" si="59"/>
        <v>0</v>
      </c>
      <c r="X35" s="6">
        <f t="shared" si="60"/>
        <v>0</v>
      </c>
      <c r="AB35" s="97"/>
      <c r="AC35" s="386">
        <f>ROUND(IF(IF(O35&gt;12,3,O35*0.25)+IF(P35&gt;15,0.25,0)+IF(N35&gt;0,3,0)&gt;12,6,IF(O35&gt;12,3,O35*0.25)+IF(P35&gt;15,0.25,0)+IF(N35&gt;0,3,0)),3)</f>
        <v>0</v>
      </c>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row>
    <row r="36" spans="1:73" ht="24.75" thickTop="1" thickBot="1" x14ac:dyDescent="0.4">
      <c r="A36" s="792"/>
      <c r="B36" s="793"/>
      <c r="C36" s="793"/>
      <c r="D36" s="793"/>
      <c r="E36" s="793"/>
      <c r="F36" s="793"/>
      <c r="G36" s="794"/>
      <c r="H36" s="211" t="s">
        <v>101</v>
      </c>
      <c r="I36" s="638" t="s">
        <v>150</v>
      </c>
      <c r="J36" s="639"/>
      <c r="K36" s="639"/>
      <c r="L36" s="640"/>
      <c r="M36" s="385">
        <f>SUMIFS(M6:M15,G6:G15,"ALTRO",H6:H15,"SS")+SUMIFS(M6:M15,G6:G15,"CS",H6:H15,"SS")+SUMIFS(M6:M15,G6:G15,"AA",H6:H15,"SS")</f>
        <v>0</v>
      </c>
      <c r="N36" s="85">
        <f t="shared" si="50"/>
        <v>0</v>
      </c>
      <c r="O36" s="86">
        <f t="shared" si="51"/>
        <v>0</v>
      </c>
      <c r="P36" s="87">
        <f t="shared" si="52"/>
        <v>0</v>
      </c>
      <c r="Q36" s="6">
        <f t="shared" si="53"/>
        <v>0</v>
      </c>
      <c r="R36" s="6">
        <f t="shared" si="54"/>
        <v>0</v>
      </c>
      <c r="S36" s="6">
        <f t="shared" si="55"/>
        <v>0</v>
      </c>
      <c r="T36" s="6">
        <f t="shared" si="56"/>
        <v>0</v>
      </c>
      <c r="U36" s="6">
        <f t="shared" si="57"/>
        <v>0</v>
      </c>
      <c r="V36" s="6">
        <f t="shared" si="58"/>
        <v>0</v>
      </c>
      <c r="W36" s="6">
        <f t="shared" si="59"/>
        <v>0</v>
      </c>
      <c r="X36" s="6">
        <f t="shared" si="60"/>
        <v>0</v>
      </c>
      <c r="AB36" s="97"/>
      <c r="AC36" s="386">
        <f>ROUND(IF(IF(O36&gt;12,1.2,O36*0.1)+IF(P36&gt;15,0.1,0)+IF(N36&gt;0,1.2,0)&gt;12,1.2,IF(O36&gt;12,1.2,O36*0.1)+IF(P36&gt;15,0.1,0)+IF(N36&gt;0,1.2,0)),3)</f>
        <v>0</v>
      </c>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row>
    <row r="37" spans="1:73" ht="24.75" thickTop="1" thickBot="1" x14ac:dyDescent="0.4">
      <c r="A37" s="792"/>
      <c r="B37" s="793"/>
      <c r="C37" s="793"/>
      <c r="D37" s="793"/>
      <c r="E37" s="793"/>
      <c r="F37" s="793"/>
      <c r="G37" s="794"/>
      <c r="H37" s="211" t="s">
        <v>101</v>
      </c>
      <c r="I37" s="638" t="s">
        <v>100</v>
      </c>
      <c r="J37" s="639"/>
      <c r="K37" s="639"/>
      <c r="L37" s="640"/>
      <c r="M37" s="385">
        <f>SUMIFS(M6:M15,G6:G15,"ALTRO",H6:H15,"NON")+          SUMIFS(M6:M15,G6:G15,"cs",H6:H15,"NON")                 +SUMIFS(M6:M15,G6:G15,"Aa",H6:H15,"NON")</f>
        <v>0</v>
      </c>
      <c r="N37" s="85">
        <f t="shared" si="50"/>
        <v>0</v>
      </c>
      <c r="O37" s="86">
        <f t="shared" si="51"/>
        <v>0</v>
      </c>
      <c r="P37" s="87">
        <f t="shared" si="52"/>
        <v>0</v>
      </c>
      <c r="Q37" s="6">
        <f t="shared" si="53"/>
        <v>0</v>
      </c>
      <c r="R37" s="6">
        <f t="shared" si="54"/>
        <v>0</v>
      </c>
      <c r="S37" s="6">
        <f t="shared" si="55"/>
        <v>0</v>
      </c>
      <c r="T37" s="6">
        <f t="shared" si="56"/>
        <v>0</v>
      </c>
      <c r="U37" s="6">
        <f t="shared" si="57"/>
        <v>0</v>
      </c>
      <c r="V37" s="6">
        <f t="shared" si="58"/>
        <v>0</v>
      </c>
      <c r="W37" s="6">
        <f t="shared" si="59"/>
        <v>0</v>
      </c>
      <c r="X37" s="6">
        <f t="shared" si="60"/>
        <v>0</v>
      </c>
      <c r="AB37" s="97"/>
      <c r="AC37" s="386">
        <f>ROUND(IF(IF(O37&gt;12,0.6,O37*0.05)+IF(P37&gt;15,0.05,0)+IF(N37&gt;0,0.6,0)&gt;12,0.6,IF(O37&gt;12,0.6,O37*0.05)+IF(P37&gt;15,0.05,0)+IF(N37&gt;0,0.6,0)),3)</f>
        <v>0</v>
      </c>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row>
    <row r="38" spans="1:73" ht="24.75" thickTop="1" thickBot="1" x14ac:dyDescent="0.4">
      <c r="A38" s="782" t="s">
        <v>109</v>
      </c>
      <c r="B38" s="783"/>
      <c r="C38" s="783"/>
      <c r="D38" s="783"/>
      <c r="E38" s="783"/>
      <c r="F38" s="634" t="str">
        <f>IF(+Anno_1=0,"",+Anno_1)</f>
        <v/>
      </c>
      <c r="G38" s="635"/>
      <c r="H38" s="211" t="s">
        <v>101</v>
      </c>
      <c r="I38" s="638" t="s">
        <v>154</v>
      </c>
      <c r="J38" s="639"/>
      <c r="K38" s="639"/>
      <c r="L38" s="640"/>
      <c r="M38" s="385">
        <f>SUMIFS(M6:M15,G6:G15,"ALTRO",H6:H15,"ENTE")</f>
        <v>0</v>
      </c>
      <c r="N38" s="91">
        <f t="shared" si="50"/>
        <v>0</v>
      </c>
      <c r="O38" s="92">
        <f t="shared" si="51"/>
        <v>0</v>
      </c>
      <c r="P38" s="93">
        <f t="shared" si="52"/>
        <v>0</v>
      </c>
      <c r="Q38" s="6">
        <f t="shared" si="53"/>
        <v>0</v>
      </c>
      <c r="R38" s="6">
        <f t="shared" si="54"/>
        <v>0</v>
      </c>
      <c r="S38" s="6">
        <f t="shared" si="55"/>
        <v>0</v>
      </c>
      <c r="T38" s="6">
        <f t="shared" si="56"/>
        <v>0</v>
      </c>
      <c r="U38" s="6">
        <f t="shared" si="57"/>
        <v>0</v>
      </c>
      <c r="V38" s="6">
        <f t="shared" si="58"/>
        <v>0</v>
      </c>
      <c r="W38" s="6">
        <f t="shared" si="59"/>
        <v>0</v>
      </c>
      <c r="X38" s="6">
        <f t="shared" si="60"/>
        <v>0</v>
      </c>
      <c r="AB38" s="97"/>
      <c r="AC38" s="386">
        <f>ROUND(IF(IF(O38&gt;12,0.6,O38*0.05)+IF(P38&gt;15,0.05,0)+IF(N38&gt;0,0.6,0)&gt;12,0.6,IF(O38&gt;12,0.6,O38*0.05)+IF(P38&gt;15,0.05,0)+IF(N38&gt;0,0.6,0)),3)</f>
        <v>0</v>
      </c>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row>
    <row r="39" spans="1:73" ht="24.75" thickTop="1" thickBot="1" x14ac:dyDescent="0.4">
      <c r="A39" s="784"/>
      <c r="B39" s="785"/>
      <c r="C39" s="785"/>
      <c r="D39" s="785"/>
      <c r="E39" s="785"/>
      <c r="F39" s="636"/>
      <c r="G39" s="637"/>
      <c r="H39" s="656" t="s">
        <v>110</v>
      </c>
      <c r="I39" s="657"/>
      <c r="J39" s="657"/>
      <c r="K39" s="657"/>
      <c r="L39" s="658"/>
      <c r="M39" s="390">
        <f>SUM(M34:M38)</f>
        <v>0</v>
      </c>
      <c r="N39" s="148">
        <f t="shared" si="50"/>
        <v>0</v>
      </c>
      <c r="O39" s="146">
        <f t="shared" si="51"/>
        <v>0</v>
      </c>
      <c r="P39" s="147">
        <f t="shared" si="52"/>
        <v>0</v>
      </c>
      <c r="Q39" s="6">
        <f t="shared" si="53"/>
        <v>0</v>
      </c>
      <c r="R39" s="6">
        <f>M39/365</f>
        <v>0</v>
      </c>
      <c r="S39" s="6">
        <f t="shared" si="55"/>
        <v>0</v>
      </c>
      <c r="T39" s="6">
        <f t="shared" si="56"/>
        <v>0</v>
      </c>
      <c r="U39" s="6">
        <f>M39-T39</f>
        <v>0</v>
      </c>
      <c r="V39" s="6">
        <f t="shared" si="58"/>
        <v>0</v>
      </c>
      <c r="W39" s="6">
        <f t="shared" si="59"/>
        <v>0</v>
      </c>
      <c r="X39" s="6">
        <f t="shared" si="60"/>
        <v>0</v>
      </c>
      <c r="AB39" s="97"/>
      <c r="AC39" s="388">
        <f>IF(SUM(AC34:AC38)&gt;6,6,SUM(AC34:AC38))</f>
        <v>0</v>
      </c>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row>
    <row r="40" spans="1:73" ht="23.25" x14ac:dyDescent="0.2">
      <c r="A40" s="97"/>
      <c r="B40" s="97"/>
      <c r="C40" s="97"/>
      <c r="D40" s="97"/>
      <c r="E40" s="97"/>
      <c r="F40" s="97"/>
      <c r="G40" s="97"/>
      <c r="H40" s="105"/>
      <c r="I40" s="106"/>
      <c r="J40" s="101"/>
      <c r="K40" s="101"/>
      <c r="L40" s="101"/>
      <c r="M40" s="102"/>
      <c r="N40" s="111"/>
      <c r="O40" s="111"/>
      <c r="P40" s="111"/>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row>
    <row r="41" spans="1:73" ht="23.25" x14ac:dyDescent="0.2">
      <c r="A41" s="97"/>
      <c r="B41" s="97"/>
      <c r="C41" s="97"/>
      <c r="D41" s="97"/>
      <c r="E41" s="97"/>
      <c r="F41" s="97"/>
      <c r="G41" s="97"/>
      <c r="H41" s="105"/>
      <c r="I41" s="106"/>
      <c r="J41" s="101"/>
      <c r="K41" s="101"/>
      <c r="L41" s="101"/>
      <c r="M41" s="102"/>
      <c r="N41" s="111"/>
      <c r="O41" s="111"/>
      <c r="P41" s="111"/>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row>
    <row r="42" spans="1:73" x14ac:dyDescent="0.2">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row>
    <row r="43" spans="1:73" x14ac:dyDescent="0.2">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row>
    <row r="44" spans="1:73"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row>
    <row r="45" spans="1:73"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row>
    <row r="46" spans="1:73"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row>
    <row r="47" spans="1:73"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row>
    <row r="48" spans="1:73"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row>
    <row r="49" spans="1:73"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row>
    <row r="50" spans="1:73" x14ac:dyDescent="0.2">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row>
    <row r="51" spans="1:73" x14ac:dyDescent="0.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row>
    <row r="52" spans="1:73" x14ac:dyDescent="0.2">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row>
    <row r="53" spans="1:73" x14ac:dyDescent="0.2">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row>
    <row r="54" spans="1:73"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row>
    <row r="55" spans="1:73" x14ac:dyDescent="0.2">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row>
    <row r="56" spans="1:73"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row>
  </sheetData>
  <sheetProtection algorithmName="SHA-512" hashValue="nawY70exNeI1lmP0Tsfr5KXL3Xrs944NCjKjAc8cedZOO1WR75alrBGrA0y5zfIoSWB7npRC+AqKtLKWG00IOA==" saltValue="aqiHAGTjpRdKmW5dzRwoaA==" spinCount="100000" sheet="1" objects="1" scenarios="1"/>
  <mergeCells count="70">
    <mergeCell ref="AF2:AG2"/>
    <mergeCell ref="AI4:AN4"/>
    <mergeCell ref="AI6:AN6"/>
    <mergeCell ref="AI10:AN10"/>
    <mergeCell ref="AI11:AN11"/>
    <mergeCell ref="AI1:AN2"/>
    <mergeCell ref="AI12:AN13"/>
    <mergeCell ref="A4:A5"/>
    <mergeCell ref="B4:B5"/>
    <mergeCell ref="C4:C5"/>
    <mergeCell ref="D4:D5"/>
    <mergeCell ref="E4:E5"/>
    <mergeCell ref="AE4:AG6"/>
    <mergeCell ref="A6:A15"/>
    <mergeCell ref="H6:L6"/>
    <mergeCell ref="AC6:AC15"/>
    <mergeCell ref="H7:L7"/>
    <mergeCell ref="AE7:AG7"/>
    <mergeCell ref="F4:F5"/>
    <mergeCell ref="G4:G5"/>
    <mergeCell ref="H4:L5"/>
    <mergeCell ref="M4:M5"/>
    <mergeCell ref="A1:B2"/>
    <mergeCell ref="C1:C2"/>
    <mergeCell ref="F1:J2"/>
    <mergeCell ref="K1:AC2"/>
    <mergeCell ref="H3:L3"/>
    <mergeCell ref="N4:P4"/>
    <mergeCell ref="AC4:AC5"/>
    <mergeCell ref="H8:L8"/>
    <mergeCell ref="AE8:AG8"/>
    <mergeCell ref="H9:L9"/>
    <mergeCell ref="H10:L10"/>
    <mergeCell ref="AD10:AD13"/>
    <mergeCell ref="AE10:AG15"/>
    <mergeCell ref="H14:L14"/>
    <mergeCell ref="H15:L15"/>
    <mergeCell ref="H11:L11"/>
    <mergeCell ref="H12:L12"/>
    <mergeCell ref="H13:L13"/>
    <mergeCell ref="A18:G18"/>
    <mergeCell ref="I18:L18"/>
    <mergeCell ref="A19:G21"/>
    <mergeCell ref="I19:L19"/>
    <mergeCell ref="I20:L20"/>
    <mergeCell ref="I21:L21"/>
    <mergeCell ref="A22:E23"/>
    <mergeCell ref="F22:G23"/>
    <mergeCell ref="I22:L22"/>
    <mergeCell ref="H23:L23"/>
    <mergeCell ref="A26:G26"/>
    <mergeCell ref="I26:L26"/>
    <mergeCell ref="A27:G29"/>
    <mergeCell ref="I27:L27"/>
    <mergeCell ref="I28:L28"/>
    <mergeCell ref="I29:L29"/>
    <mergeCell ref="A30:E31"/>
    <mergeCell ref="F30:G31"/>
    <mergeCell ref="I30:L30"/>
    <mergeCell ref="H31:L31"/>
    <mergeCell ref="A38:E39"/>
    <mergeCell ref="F38:G39"/>
    <mergeCell ref="I38:L38"/>
    <mergeCell ref="H39:L39"/>
    <mergeCell ref="A34:G34"/>
    <mergeCell ref="I34:L34"/>
    <mergeCell ref="A35:G37"/>
    <mergeCell ref="I35:L35"/>
    <mergeCell ref="I36:L36"/>
    <mergeCell ref="I37:L37"/>
  </mergeCells>
  <pageMargins left="0.7" right="0.7" top="0.75" bottom="0.75" header="0.3" footer="0.3"/>
  <pageSetup paperSize="9" scale="6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5"/>
  <sheetViews>
    <sheetView zoomScale="75" zoomScaleNormal="75" workbookViewId="0">
      <selection activeCell="R12" sqref="R12"/>
    </sheetView>
  </sheetViews>
  <sheetFormatPr defaultRowHeight="12.75" x14ac:dyDescent="0.2"/>
  <cols>
    <col min="1" max="1" width="14.6640625" customWidth="1"/>
    <col min="2" max="2" width="12.6640625" customWidth="1"/>
    <col min="3" max="3" width="16.33203125" customWidth="1"/>
    <col min="4" max="4" width="11.83203125" customWidth="1"/>
    <col min="5" max="5" width="14.33203125" customWidth="1"/>
    <col min="6" max="6" width="6.5" customWidth="1"/>
    <col min="7" max="7" width="10" customWidth="1"/>
    <col min="8" max="8" width="14.83203125" customWidth="1"/>
    <col min="9" max="9" width="13.6640625" customWidth="1"/>
    <col min="10" max="10" width="10.5" customWidth="1"/>
    <col min="11" max="11" width="12.6640625" customWidth="1"/>
    <col min="12" max="12" width="0.6640625" customWidth="1"/>
    <col min="13" max="13" width="19.1640625" customWidth="1"/>
    <col min="14" max="14" width="8.33203125" customWidth="1"/>
    <col min="15" max="15" width="5" customWidth="1"/>
    <col min="16" max="16" width="2.33203125" customWidth="1"/>
    <col min="17" max="17" width="37.1640625" customWidth="1"/>
    <col min="18" max="18" width="30.6640625" customWidth="1"/>
  </cols>
  <sheetData>
    <row r="1" spans="1:18" x14ac:dyDescent="0.2">
      <c r="A1" s="459" t="s">
        <v>230</v>
      </c>
      <c r="B1" s="460"/>
      <c r="C1" s="460"/>
      <c r="D1" s="460"/>
      <c r="E1" s="460"/>
      <c r="F1" s="460"/>
      <c r="G1" s="460"/>
      <c r="H1" s="460"/>
      <c r="I1" s="460"/>
      <c r="J1" s="460"/>
      <c r="K1" s="461"/>
    </row>
    <row r="2" spans="1:18" ht="13.5" thickBot="1" x14ac:dyDescent="0.25">
      <c r="A2" s="462"/>
      <c r="B2" s="463"/>
      <c r="C2" s="463"/>
      <c r="D2" s="463"/>
      <c r="E2" s="463"/>
      <c r="F2" s="463"/>
      <c r="G2" s="463"/>
      <c r="H2" s="463"/>
      <c r="I2" s="463"/>
      <c r="J2" s="463"/>
      <c r="K2" s="464"/>
    </row>
    <row r="3" spans="1:18" ht="13.5" thickTop="1" x14ac:dyDescent="0.2">
      <c r="A3" s="462"/>
      <c r="B3" s="463"/>
      <c r="C3" s="463"/>
      <c r="D3" s="463"/>
      <c r="E3" s="463"/>
      <c r="F3" s="463"/>
      <c r="G3" s="463"/>
      <c r="H3" s="463"/>
      <c r="I3" s="463"/>
      <c r="J3" s="463"/>
      <c r="K3" s="464"/>
      <c r="M3" s="468" t="s">
        <v>184</v>
      </c>
      <c r="N3" s="469"/>
      <c r="O3" s="470"/>
      <c r="Q3" s="444" t="s">
        <v>215</v>
      </c>
      <c r="R3" s="445"/>
    </row>
    <row r="4" spans="1:18" x14ac:dyDescent="0.2">
      <c r="A4" s="462"/>
      <c r="B4" s="463"/>
      <c r="C4" s="463"/>
      <c r="D4" s="463"/>
      <c r="E4" s="463"/>
      <c r="F4" s="463"/>
      <c r="G4" s="463"/>
      <c r="H4" s="463"/>
      <c r="I4" s="463"/>
      <c r="J4" s="463"/>
      <c r="K4" s="464"/>
      <c r="M4" s="471"/>
      <c r="N4" s="472"/>
      <c r="O4" s="473"/>
      <c r="Q4" s="446"/>
      <c r="R4" s="447"/>
    </row>
    <row r="5" spans="1:18" ht="13.5" thickBot="1" x14ac:dyDescent="0.25">
      <c r="A5" s="462"/>
      <c r="B5" s="463"/>
      <c r="C5" s="463"/>
      <c r="D5" s="463"/>
      <c r="E5" s="463"/>
      <c r="F5" s="463"/>
      <c r="G5" s="463"/>
      <c r="H5" s="463"/>
      <c r="I5" s="463"/>
      <c r="J5" s="463"/>
      <c r="K5" s="464"/>
      <c r="M5" s="474"/>
      <c r="N5" s="475"/>
      <c r="O5" s="476"/>
      <c r="Q5" s="446"/>
      <c r="R5" s="447"/>
    </row>
    <row r="6" spans="1:18" x14ac:dyDescent="0.2">
      <c r="A6" s="462"/>
      <c r="B6" s="463"/>
      <c r="C6" s="463"/>
      <c r="D6" s="463"/>
      <c r="E6" s="463"/>
      <c r="F6" s="463"/>
      <c r="G6" s="463"/>
      <c r="H6" s="463"/>
      <c r="I6" s="463"/>
      <c r="J6" s="463"/>
      <c r="K6" s="464"/>
      <c r="Q6" s="446"/>
      <c r="R6" s="447"/>
    </row>
    <row r="7" spans="1:18" x14ac:dyDescent="0.2">
      <c r="A7" s="462"/>
      <c r="B7" s="463"/>
      <c r="C7" s="463"/>
      <c r="D7" s="463"/>
      <c r="E7" s="463"/>
      <c r="F7" s="463"/>
      <c r="G7" s="463"/>
      <c r="H7" s="463"/>
      <c r="I7" s="463"/>
      <c r="J7" s="463"/>
      <c r="K7" s="464"/>
      <c r="M7" s="477" t="s">
        <v>7</v>
      </c>
      <c r="N7" s="478" t="str">
        <f>+Start!X4</f>
        <v>21.3</v>
      </c>
      <c r="O7" s="478"/>
      <c r="Q7" s="446"/>
      <c r="R7" s="447"/>
    </row>
    <row r="8" spans="1:18" ht="13.5" thickBot="1" x14ac:dyDescent="0.25">
      <c r="A8" s="462"/>
      <c r="B8" s="463"/>
      <c r="C8" s="463"/>
      <c r="D8" s="463"/>
      <c r="E8" s="463"/>
      <c r="F8" s="463"/>
      <c r="G8" s="463"/>
      <c r="H8" s="463"/>
      <c r="I8" s="463"/>
      <c r="J8" s="463"/>
      <c r="K8" s="464"/>
      <c r="M8" s="477"/>
      <c r="N8" s="478"/>
      <c r="O8" s="478"/>
      <c r="Q8" s="448"/>
      <c r="R8" s="449"/>
    </row>
    <row r="9" spans="1:18" ht="13.5" thickTop="1" x14ac:dyDescent="0.2">
      <c r="A9" s="462"/>
      <c r="B9" s="463"/>
      <c r="C9" s="463"/>
      <c r="D9" s="463"/>
      <c r="E9" s="463"/>
      <c r="F9" s="463"/>
      <c r="G9" s="463"/>
      <c r="H9" s="463"/>
      <c r="I9" s="463"/>
      <c r="J9" s="463"/>
      <c r="K9" s="464"/>
    </row>
    <row r="10" spans="1:18" ht="20.25" thickBot="1" x14ac:dyDescent="0.25">
      <c r="A10" s="465"/>
      <c r="B10" s="466"/>
      <c r="C10" s="466"/>
      <c r="D10" s="466"/>
      <c r="E10" s="466"/>
      <c r="F10" s="466"/>
      <c r="G10" s="466"/>
      <c r="H10" s="466"/>
      <c r="I10" s="466"/>
      <c r="J10" s="466"/>
      <c r="K10" s="467"/>
      <c r="N10" s="241"/>
      <c r="O10" s="241"/>
    </row>
    <row r="11" spans="1:18" ht="86.65" customHeight="1" thickTop="1" thickBot="1" x14ac:dyDescent="0.3">
      <c r="A11" s="242"/>
      <c r="B11" s="479" t="s">
        <v>240</v>
      </c>
      <c r="C11" s="479"/>
      <c r="D11" s="479"/>
      <c r="E11" s="479"/>
      <c r="F11" s="479"/>
      <c r="G11" s="479"/>
      <c r="H11" s="479"/>
      <c r="I11" s="479"/>
      <c r="J11" s="479"/>
      <c r="K11" s="479"/>
      <c r="M11" s="450" t="s">
        <v>227</v>
      </c>
      <c r="N11" s="451"/>
      <c r="O11" s="452"/>
      <c r="Q11" s="442" t="s">
        <v>209</v>
      </c>
      <c r="R11" s="443"/>
    </row>
    <row r="12" spans="1:18" ht="17.649999999999999" customHeight="1" thickTop="1" x14ac:dyDescent="0.2">
      <c r="A12" s="242"/>
      <c r="B12" s="242"/>
      <c r="C12" s="242"/>
      <c r="D12" s="242"/>
      <c r="E12" s="242"/>
      <c r="F12" s="242"/>
      <c r="G12" s="242"/>
      <c r="H12" s="242"/>
      <c r="I12" s="480"/>
      <c r="J12" s="481"/>
      <c r="K12" s="482"/>
      <c r="M12" s="453"/>
      <c r="N12" s="454"/>
      <c r="O12" s="455"/>
      <c r="Q12" s="275" t="s">
        <v>77</v>
      </c>
      <c r="R12" s="296"/>
    </row>
    <row r="13" spans="1:18" ht="17.25" customHeight="1" x14ac:dyDescent="0.2">
      <c r="A13" s="242"/>
      <c r="B13" s="431" t="s">
        <v>185</v>
      </c>
      <c r="C13" s="431"/>
      <c r="D13" s="431"/>
      <c r="E13" s="431"/>
      <c r="F13" s="431"/>
      <c r="G13" s="431"/>
      <c r="H13" s="431"/>
      <c r="I13" s="431"/>
      <c r="J13" s="431"/>
      <c r="K13" s="431"/>
      <c r="M13" s="453"/>
      <c r="N13" s="454"/>
      <c r="O13" s="455"/>
      <c r="Q13" s="276" t="s">
        <v>189</v>
      </c>
      <c r="R13" s="277"/>
    </row>
    <row r="14" spans="1:18" ht="19.5" x14ac:dyDescent="0.2">
      <c r="A14" s="242"/>
      <c r="B14" s="243"/>
      <c r="C14" s="243"/>
      <c r="D14" s="243"/>
      <c r="E14" s="243"/>
      <c r="F14" s="243"/>
      <c r="G14" s="243"/>
      <c r="H14" s="243"/>
      <c r="I14" s="434" t="s">
        <v>186</v>
      </c>
      <c r="J14" s="434"/>
      <c r="K14" s="434"/>
      <c r="M14" s="453"/>
      <c r="N14" s="454"/>
      <c r="O14" s="455"/>
      <c r="Q14" s="276" t="s">
        <v>210</v>
      </c>
      <c r="R14" s="278"/>
    </row>
    <row r="15" spans="1:18" ht="17.25" customHeight="1" x14ac:dyDescent="0.2">
      <c r="A15" s="242"/>
      <c r="B15" s="244"/>
      <c r="C15" s="244"/>
      <c r="D15" s="244"/>
      <c r="E15" s="244"/>
      <c r="F15" s="244"/>
      <c r="G15" s="244"/>
      <c r="H15" s="434" t="s">
        <v>241</v>
      </c>
      <c r="I15" s="434"/>
      <c r="J15" s="432" t="str">
        <f>IF(I12=0,"",+I12)</f>
        <v/>
      </c>
      <c r="K15" s="433"/>
      <c r="M15" s="453"/>
      <c r="N15" s="454"/>
      <c r="O15" s="455"/>
      <c r="Q15" s="276" t="s">
        <v>211</v>
      </c>
      <c r="R15" s="279"/>
    </row>
    <row r="16" spans="1:18" ht="17.25" customHeight="1" x14ac:dyDescent="0.2">
      <c r="A16" s="242"/>
      <c r="B16" s="243"/>
      <c r="C16" s="243"/>
      <c r="D16" s="245"/>
      <c r="E16" s="245"/>
      <c r="F16" s="435" t="s">
        <v>187</v>
      </c>
      <c r="G16" s="435"/>
      <c r="H16" s="436">
        <f>+R12</f>
        <v>0</v>
      </c>
      <c r="I16" s="436"/>
      <c r="J16" s="436"/>
      <c r="K16" s="436"/>
      <c r="M16" s="453"/>
      <c r="N16" s="454"/>
      <c r="O16" s="455"/>
      <c r="Q16" s="276" t="s">
        <v>212</v>
      </c>
      <c r="R16" s="278"/>
    </row>
    <row r="17" spans="1:18" ht="17.25" customHeight="1" x14ac:dyDescent="0.2">
      <c r="A17" s="242"/>
      <c r="B17" s="243"/>
      <c r="C17" s="243"/>
      <c r="D17" s="243"/>
      <c r="E17" s="243"/>
      <c r="F17" s="243"/>
      <c r="G17" s="243"/>
      <c r="H17" s="437">
        <f>+R15</f>
        <v>0</v>
      </c>
      <c r="I17" s="437"/>
      <c r="J17" s="437"/>
      <c r="K17" s="437"/>
      <c r="M17" s="453"/>
      <c r="N17" s="454"/>
      <c r="O17" s="455"/>
      <c r="Q17" s="288" t="s">
        <v>222</v>
      </c>
      <c r="R17" s="278"/>
    </row>
    <row r="18" spans="1:18" ht="17.25" customHeight="1" x14ac:dyDescent="0.2">
      <c r="A18" s="242"/>
      <c r="B18" s="243"/>
      <c r="C18" s="243"/>
      <c r="D18" s="243"/>
      <c r="E18" s="243"/>
      <c r="F18" s="243"/>
      <c r="G18" s="243"/>
      <c r="H18" s="243"/>
      <c r="I18" s="246"/>
      <c r="J18" s="246"/>
      <c r="K18" s="246"/>
      <c r="M18" s="453"/>
      <c r="N18" s="454"/>
      <c r="O18" s="455"/>
      <c r="Q18" s="280" t="s">
        <v>213</v>
      </c>
      <c r="R18" s="281"/>
    </row>
    <row r="19" spans="1:18" ht="28.5" customHeight="1" thickBot="1" x14ac:dyDescent="0.25">
      <c r="A19" s="438" t="s">
        <v>188</v>
      </c>
      <c r="B19" s="438"/>
      <c r="C19" s="438"/>
      <c r="D19" s="436">
        <f>+R12</f>
        <v>0</v>
      </c>
      <c r="E19" s="436"/>
      <c r="F19" s="436"/>
      <c r="G19" s="247" t="s">
        <v>189</v>
      </c>
      <c r="H19" s="295">
        <f>+R13</f>
        <v>0</v>
      </c>
      <c r="I19" s="439">
        <f>+R16</f>
        <v>0</v>
      </c>
      <c r="J19" s="439"/>
      <c r="K19" s="439"/>
      <c r="M19" s="456"/>
      <c r="N19" s="457"/>
      <c r="O19" s="458"/>
      <c r="Q19" s="282" t="s">
        <v>214</v>
      </c>
      <c r="R19" s="278"/>
    </row>
    <row r="20" spans="1:18" ht="72.75" customHeight="1" thickTop="1" x14ac:dyDescent="0.35">
      <c r="A20" s="440" t="s">
        <v>226</v>
      </c>
      <c r="B20" s="440"/>
      <c r="C20" s="440"/>
      <c r="D20" s="440"/>
      <c r="E20" s="440"/>
      <c r="F20" s="440"/>
      <c r="G20" s="440"/>
      <c r="H20" s="440"/>
      <c r="I20" s="440"/>
      <c r="J20" s="440"/>
      <c r="K20" s="440"/>
      <c r="M20" s="241"/>
      <c r="N20" s="241"/>
      <c r="O20" s="241"/>
    </row>
    <row r="21" spans="1:18" ht="19.5" x14ac:dyDescent="0.2">
      <c r="A21" s="248"/>
      <c r="B21" s="249"/>
      <c r="C21" s="249"/>
      <c r="D21" s="249"/>
      <c r="E21" s="249"/>
      <c r="F21" s="249"/>
      <c r="G21" s="249"/>
      <c r="H21" s="249"/>
      <c r="I21" s="248"/>
      <c r="J21" s="248"/>
      <c r="K21" s="248"/>
      <c r="M21" s="241"/>
      <c r="N21" s="241"/>
      <c r="O21" s="241"/>
    </row>
    <row r="22" spans="1:18" ht="48.75" customHeight="1" thickBot="1" x14ac:dyDescent="0.25">
      <c r="A22" s="441" t="s">
        <v>216</v>
      </c>
      <c r="B22" s="441"/>
      <c r="C22" s="441"/>
      <c r="D22" s="441"/>
      <c r="E22" s="441"/>
      <c r="F22" s="441"/>
      <c r="G22" s="441"/>
      <c r="H22" s="441"/>
      <c r="I22" s="441"/>
      <c r="J22" s="441"/>
      <c r="K22" s="441"/>
    </row>
    <row r="23" spans="1:18" ht="13.9" customHeight="1" thickBot="1" x14ac:dyDescent="0.25">
      <c r="A23" s="492" t="s">
        <v>190</v>
      </c>
      <c r="B23" s="492"/>
      <c r="C23" s="496">
        <f>+R12</f>
        <v>0</v>
      </c>
      <c r="D23" s="496"/>
      <c r="E23" s="496"/>
      <c r="F23" s="496"/>
      <c r="G23" s="250" t="s">
        <v>191</v>
      </c>
      <c r="H23" s="294">
        <f>+R14</f>
        <v>0</v>
      </c>
      <c r="I23" s="251" t="s">
        <v>192</v>
      </c>
      <c r="J23" s="501" t="str">
        <f>IF(+R13="","",+R13)</f>
        <v/>
      </c>
      <c r="K23" s="496"/>
      <c r="M23" s="483" t="s">
        <v>193</v>
      </c>
      <c r="N23" s="484"/>
      <c r="O23" s="485"/>
    </row>
    <row r="24" spans="1:18" ht="24.75" customHeight="1" thickBot="1" x14ac:dyDescent="0.25">
      <c r="A24" s="430" t="s">
        <v>221</v>
      </c>
      <c r="B24" s="492"/>
      <c r="C24" s="293" t="str">
        <f>IF(+R19="","",+R19)</f>
        <v/>
      </c>
      <c r="D24" s="303" t="s">
        <v>239</v>
      </c>
      <c r="E24" s="250">
        <f>+I12</f>
        <v>0</v>
      </c>
      <c r="F24" s="430" t="s">
        <v>238</v>
      </c>
      <c r="G24" s="430"/>
      <c r="H24" s="430"/>
      <c r="I24" s="430"/>
      <c r="J24" s="430"/>
      <c r="K24" s="430"/>
      <c r="M24" s="486"/>
      <c r="N24" s="487"/>
      <c r="O24" s="488"/>
    </row>
    <row r="25" spans="1:18" ht="15" x14ac:dyDescent="0.2">
      <c r="A25" s="252" t="s">
        <v>194</v>
      </c>
      <c r="B25" s="252"/>
      <c r="C25" s="252"/>
      <c r="D25" s="252"/>
      <c r="E25" s="252"/>
      <c r="F25" s="252"/>
      <c r="G25" s="252"/>
      <c r="H25" s="252"/>
      <c r="I25" s="242"/>
      <c r="J25" s="242"/>
      <c r="K25" s="242"/>
      <c r="M25" s="486"/>
      <c r="N25" s="487"/>
      <c r="O25" s="488"/>
    </row>
    <row r="26" spans="1:18" ht="22.5" customHeight="1" x14ac:dyDescent="0.2">
      <c r="A26" s="252" t="s">
        <v>224</v>
      </c>
      <c r="B26" s="252"/>
      <c r="C26" s="252"/>
      <c r="D26" s="252"/>
      <c r="E26" s="252"/>
      <c r="F26" s="252"/>
      <c r="G26" s="252"/>
      <c r="H26" s="252"/>
      <c r="I26" s="242"/>
      <c r="J26" s="242"/>
      <c r="K26" s="242"/>
      <c r="M26" s="486"/>
      <c r="N26" s="487"/>
      <c r="O26" s="488"/>
    </row>
    <row r="27" spans="1:18" ht="15" x14ac:dyDescent="0.2">
      <c r="A27" s="252" t="s">
        <v>195</v>
      </c>
      <c r="B27" s="252"/>
      <c r="C27" s="252"/>
      <c r="D27" s="252"/>
      <c r="E27" s="252"/>
      <c r="F27" s="252"/>
      <c r="G27" s="252"/>
      <c r="H27" s="252"/>
      <c r="I27" s="242"/>
      <c r="J27" s="242"/>
      <c r="K27" s="242"/>
      <c r="M27" s="486"/>
      <c r="N27" s="487"/>
      <c r="O27" s="488"/>
    </row>
    <row r="28" spans="1:18" ht="46.9" customHeight="1" x14ac:dyDescent="0.2">
      <c r="A28" s="441" t="s">
        <v>225</v>
      </c>
      <c r="B28" s="441"/>
      <c r="C28" s="441"/>
      <c r="D28" s="441"/>
      <c r="E28" s="441"/>
      <c r="F28" s="441"/>
      <c r="G28" s="441"/>
      <c r="H28" s="441"/>
      <c r="I28" s="441"/>
      <c r="J28" s="441"/>
      <c r="K28" s="441"/>
      <c r="M28" s="486"/>
      <c r="N28" s="487"/>
      <c r="O28" s="488"/>
    </row>
    <row r="29" spans="1:18" ht="25.5" customHeight="1" x14ac:dyDescent="0.2">
      <c r="A29" s="427" t="str">
        <f>IF(+R17&gt;0,"VISTO il ns. precedente decreto prot.","")</f>
        <v/>
      </c>
      <c r="B29" s="427"/>
      <c r="C29" s="427"/>
      <c r="D29" s="253" t="str">
        <f>IF(+R17&gt;0,R17,"")</f>
        <v/>
      </c>
      <c r="E29" s="284" t="str">
        <f>IF(R17&gt;0,"del","")</f>
        <v/>
      </c>
      <c r="F29" s="428" t="str">
        <f>IF(R18="","",+R18)</f>
        <v/>
      </c>
      <c r="G29" s="428"/>
      <c r="H29" s="429" t="str">
        <f>IF(R17&gt;0,"che con il presente si annulla e sostituisce;","")</f>
        <v/>
      </c>
      <c r="I29" s="429"/>
      <c r="J29" s="429"/>
      <c r="K29" s="429"/>
      <c r="M29" s="486"/>
      <c r="N29" s="487"/>
      <c r="O29" s="488"/>
    </row>
    <row r="30" spans="1:18" ht="35.25" customHeight="1" thickBot="1" x14ac:dyDescent="0.25">
      <c r="A30" s="441" t="s">
        <v>218</v>
      </c>
      <c r="B30" s="441"/>
      <c r="C30" s="441"/>
      <c r="D30" s="441"/>
      <c r="E30" s="441"/>
      <c r="F30" s="441"/>
      <c r="G30" s="441"/>
      <c r="H30" s="441"/>
      <c r="I30" s="441"/>
      <c r="J30" s="441"/>
      <c r="K30" s="441"/>
      <c r="M30" s="489"/>
      <c r="N30" s="490"/>
      <c r="O30" s="491"/>
    </row>
    <row r="31" spans="1:18" ht="20.25" x14ac:dyDescent="0.2">
      <c r="A31" s="242"/>
      <c r="B31" s="254"/>
      <c r="C31" s="254"/>
      <c r="D31" s="254"/>
      <c r="E31" s="254"/>
      <c r="F31" s="254"/>
      <c r="G31" s="254"/>
      <c r="H31" s="254"/>
      <c r="I31" s="242"/>
      <c r="J31" s="242"/>
      <c r="K31" s="242"/>
      <c r="M31" s="255"/>
      <c r="N31" s="255"/>
      <c r="O31" s="255"/>
    </row>
    <row r="32" spans="1:18" ht="20.25" x14ac:dyDescent="0.2">
      <c r="A32" s="497" t="s">
        <v>196</v>
      </c>
      <c r="B32" s="497"/>
      <c r="C32" s="497"/>
      <c r="D32" s="497"/>
      <c r="E32" s="497"/>
      <c r="F32" s="497"/>
      <c r="G32" s="497"/>
      <c r="H32" s="497"/>
      <c r="I32" s="497"/>
      <c r="J32" s="497"/>
      <c r="K32" s="497"/>
      <c r="M32" s="255"/>
      <c r="N32" s="255"/>
      <c r="O32" s="255"/>
    </row>
    <row r="33" spans="1:15" ht="20.25" x14ac:dyDescent="0.2">
      <c r="A33" s="242"/>
      <c r="B33" s="256"/>
      <c r="C33" s="256"/>
      <c r="D33" s="256"/>
      <c r="E33" s="256"/>
      <c r="F33" s="256"/>
      <c r="G33" s="256"/>
      <c r="H33" s="256"/>
      <c r="I33" s="242"/>
      <c r="J33" s="242"/>
      <c r="K33" s="242"/>
      <c r="M33" s="255"/>
      <c r="N33" s="255"/>
      <c r="O33" s="255"/>
    </row>
    <row r="34" spans="1:15" ht="34.5" customHeight="1" thickBot="1" x14ac:dyDescent="0.25">
      <c r="A34" s="498" t="s">
        <v>219</v>
      </c>
      <c r="B34" s="498"/>
      <c r="C34" s="498"/>
      <c r="D34" s="498"/>
      <c r="E34" s="498"/>
      <c r="F34" s="498"/>
      <c r="G34" s="498"/>
      <c r="H34" s="498"/>
      <c r="I34" s="498"/>
      <c r="J34" s="498"/>
      <c r="K34" s="498"/>
    </row>
    <row r="35" spans="1:15" ht="63.75" thickTop="1" x14ac:dyDescent="0.2">
      <c r="A35" s="257" t="s">
        <v>21</v>
      </c>
      <c r="B35" s="258" t="s">
        <v>207</v>
      </c>
      <c r="C35" s="499" t="s">
        <v>197</v>
      </c>
      <c r="D35" s="500"/>
      <c r="E35" s="500"/>
      <c r="F35" s="292" t="s">
        <v>204</v>
      </c>
      <c r="G35" s="264" t="s">
        <v>217</v>
      </c>
      <c r="H35" s="259" t="s">
        <v>198</v>
      </c>
      <c r="I35" s="259" t="s">
        <v>199</v>
      </c>
      <c r="J35" s="260" t="s">
        <v>200</v>
      </c>
      <c r="K35" s="260" t="s">
        <v>201</v>
      </c>
      <c r="L35" s="261"/>
    </row>
    <row r="36" spans="1:15" ht="20.25" x14ac:dyDescent="0.2">
      <c r="A36" s="305" t="str">
        <f>IF(+'SCHEDE '!P1="SI","AREA A","")</f>
        <v/>
      </c>
      <c r="B36" s="305" t="str">
        <f>IF(+'SCHEDE '!P1="SI","TERZA","")</f>
        <v/>
      </c>
      <c r="C36" s="494" t="str">
        <f>IF(+'SCHEDE '!P1="SI","COLLABORATORE SCOLASTICO","")</f>
        <v/>
      </c>
      <c r="D36" s="495" t="str">
        <f>IF(+'SCHEDE '!R1="SI","TERZA","")</f>
        <v/>
      </c>
      <c r="E36" s="495" t="str">
        <f>IF(+'SCHEDE '!S1="SI","TERZA","")</f>
        <v/>
      </c>
      <c r="F36" s="306" t="str">
        <f>IF('SCHEDE '!P1="si",+"CS","")</f>
        <v/>
      </c>
      <c r="G36" s="307" t="str">
        <f>IF('SCHEDE '!P1="si",+'SCHEDE '!M3,"")</f>
        <v/>
      </c>
      <c r="H36" s="308" t="str">
        <f>IF('SCHEDE '!P1="SI",+'SCHEDE '!M12,"")</f>
        <v/>
      </c>
      <c r="I36" s="308" t="str">
        <f>IF('SCHEDE '!P1="si",+'SCHEDE '!M18,"")</f>
        <v/>
      </c>
      <c r="J36" s="308" t="str">
        <f>IF('SCHEDE '!P1="si",+'SCHEDE '!M19,"")</f>
        <v/>
      </c>
      <c r="K36" s="309" t="str">
        <f>IF('SCHEDE '!P1="si",+'SCHEDE '!M20,"")</f>
        <v/>
      </c>
      <c r="L36" s="261" t="e">
        <f>+G36+H36+I36+J36</f>
        <v>#VALUE!</v>
      </c>
      <c r="M36" s="283"/>
    </row>
    <row r="37" spans="1:15" ht="20.25" x14ac:dyDescent="0.2">
      <c r="A37" s="305" t="str">
        <f>IF(+'SCHEDE '!F1="SI","AREA B","")</f>
        <v/>
      </c>
      <c r="B37" s="305" t="str">
        <f>IF(+'SCHEDE '!F1="SI","TERZA","")</f>
        <v/>
      </c>
      <c r="C37" s="494" t="str">
        <f>IF(+'SCHEDE '!F1="SI","ASSISTENTE AMMINISTRATIVO","")</f>
        <v/>
      </c>
      <c r="D37" s="495" t="str">
        <f>IF(+'SCHEDE '!R2="SI","TERZA","")</f>
        <v/>
      </c>
      <c r="E37" s="495" t="str">
        <f>IF(+'SCHEDE '!S2="SI","TERZA","")</f>
        <v/>
      </c>
      <c r="F37" s="310" t="str">
        <f>IF('SCHEDE '!F1="si",+"AA","")</f>
        <v/>
      </c>
      <c r="G37" s="307" t="str">
        <f>IF('SCHEDE '!F1="si",+'SCHEDE '!C4,"")</f>
        <v/>
      </c>
      <c r="H37" s="308" t="str">
        <f>IF('SCHEDE '!F1="SI",+'SCHEDE '!C15,"")</f>
        <v/>
      </c>
      <c r="I37" s="308" t="str">
        <f>IF('SCHEDE '!F1="si",+'SCHEDE '!C21,"")</f>
        <v/>
      </c>
      <c r="J37" s="308" t="str">
        <f>IF('SCHEDE '!F1="si",+'SCHEDE '!C22,"")</f>
        <v/>
      </c>
      <c r="K37" s="309" t="str">
        <f>IF('SCHEDE '!F1="si",+'SCHEDE '!C23,"")</f>
        <v/>
      </c>
      <c r="L37" s="261" t="e">
        <f t="shared" ref="L37:L38" si="0">+G37+H37+I37+J37</f>
        <v>#VALUE!</v>
      </c>
      <c r="M37" s="283"/>
      <c r="N37" s="262"/>
      <c r="O37" s="262"/>
    </row>
    <row r="38" spans="1:15" ht="20.25" x14ac:dyDescent="0.2">
      <c r="A38" s="305" t="str">
        <f>IF(+'SCHEDE '!Z1="SI","AREA B","")</f>
        <v/>
      </c>
      <c r="B38" s="305" t="str">
        <f>IF(+'SCHEDE '!Z1="SI","TERZA","")</f>
        <v/>
      </c>
      <c r="C38" s="494" t="str">
        <f>IF(+'SCHEDE '!Z1="SI","ASSISTENTE TECNICO","")</f>
        <v/>
      </c>
      <c r="D38" s="495" t="str">
        <f>IF(+'SCHEDE '!R3="SI","TERZA","")</f>
        <v/>
      </c>
      <c r="E38" s="495" t="str">
        <f>IF(+'SCHEDE '!S3="SI","TERZA","")</f>
        <v/>
      </c>
      <c r="F38" s="310" t="str">
        <f>IF('SCHEDE '!Z1="si",+"AT","")</f>
        <v/>
      </c>
      <c r="G38" s="307" t="str">
        <f>IF('SCHEDE '!Z1="SI",+'SCHEDE '!W3,"")</f>
        <v/>
      </c>
      <c r="H38" s="308" t="str">
        <f>IF('SCHEDE '!Z1="si",+'SCHEDE '!W13,"")</f>
        <v/>
      </c>
      <c r="I38" s="308" t="str">
        <f>IF('SCHEDE '!Z1="si",+'SCHEDE '!W19,"")</f>
        <v/>
      </c>
      <c r="J38" s="308" t="str">
        <f>IF('SCHEDE '!Z1="si",+'SCHEDE '!W20,"")</f>
        <v/>
      </c>
      <c r="K38" s="309" t="str">
        <f>IF('SCHEDE '!Z1="si",+'SCHEDE '!W21,"")</f>
        <v/>
      </c>
      <c r="L38" s="261" t="e">
        <f t="shared" si="0"/>
        <v>#VALUE!</v>
      </c>
      <c r="M38" s="283"/>
      <c r="N38" s="262"/>
      <c r="O38" s="262"/>
    </row>
    <row r="39" spans="1:15" ht="20.25" x14ac:dyDescent="0.2">
      <c r="A39" s="305"/>
      <c r="B39" s="305"/>
      <c r="C39" s="494"/>
      <c r="D39" s="495"/>
      <c r="E39" s="495"/>
      <c r="F39" s="311"/>
      <c r="G39" s="312"/>
      <c r="H39" s="313"/>
      <c r="I39" s="313"/>
      <c r="J39" s="313"/>
      <c r="K39" s="314"/>
      <c r="L39" s="261"/>
      <c r="M39" s="283"/>
    </row>
    <row r="40" spans="1:15" ht="20.25" x14ac:dyDescent="0.2">
      <c r="A40" s="305"/>
      <c r="B40" s="305"/>
      <c r="C40" s="494"/>
      <c r="D40" s="495"/>
      <c r="E40" s="495"/>
      <c r="F40" s="311"/>
      <c r="G40" s="312"/>
      <c r="H40" s="313"/>
      <c r="I40" s="313"/>
      <c r="J40" s="313"/>
      <c r="K40" s="314"/>
      <c r="L40" s="261"/>
      <c r="M40" s="283"/>
    </row>
    <row r="41" spans="1:15" ht="53.65" customHeight="1" x14ac:dyDescent="0.2">
      <c r="A41" s="493" t="s">
        <v>202</v>
      </c>
      <c r="B41" s="493"/>
      <c r="C41" s="493"/>
      <c r="D41" s="493"/>
      <c r="E41" s="493"/>
      <c r="F41" s="493"/>
      <c r="G41" s="493"/>
      <c r="H41" s="493"/>
      <c r="I41" s="493"/>
      <c r="J41" s="493"/>
      <c r="K41" s="493"/>
    </row>
    <row r="43" spans="1:15" x14ac:dyDescent="0.2">
      <c r="H43" s="248"/>
      <c r="I43" s="248"/>
      <c r="J43" s="304" t="s">
        <v>242</v>
      </c>
      <c r="K43" s="248"/>
    </row>
    <row r="44" spans="1:15" x14ac:dyDescent="0.2">
      <c r="D44" s="263"/>
      <c r="E44" s="263"/>
      <c r="F44" s="263"/>
      <c r="G44" s="263"/>
      <c r="H44" s="248"/>
      <c r="I44" s="248"/>
      <c r="J44" s="304" t="s">
        <v>243</v>
      </c>
      <c r="K44" s="248"/>
    </row>
    <row r="45" spans="1:15" x14ac:dyDescent="0.2">
      <c r="D45" s="263"/>
      <c r="E45" s="263"/>
      <c r="F45" s="263"/>
      <c r="G45" s="263"/>
      <c r="H45" t="s">
        <v>203</v>
      </c>
    </row>
  </sheetData>
  <sheetProtection algorithmName="SHA-512" hashValue="RhB2yYonk7Mt4rPTGLt/T1CzGlDNLKPW4zj4oPxzP1F2V+fMel5/pwZzQLozFFdEaMcXsQcQ0wCyIr8ekRyMjg==" saltValue="Ajl76HYbcB6oMqs5sSUGlQ==" spinCount="100000" sheet="1" objects="1" scenarios="1"/>
  <mergeCells count="41">
    <mergeCell ref="M23:O30"/>
    <mergeCell ref="A24:B24"/>
    <mergeCell ref="A30:K30"/>
    <mergeCell ref="A41:K41"/>
    <mergeCell ref="C39:E39"/>
    <mergeCell ref="C40:E40"/>
    <mergeCell ref="A23:B23"/>
    <mergeCell ref="C23:F23"/>
    <mergeCell ref="A32:K32"/>
    <mergeCell ref="A34:K34"/>
    <mergeCell ref="C35:E35"/>
    <mergeCell ref="C36:E36"/>
    <mergeCell ref="C37:E37"/>
    <mergeCell ref="C38:E38"/>
    <mergeCell ref="J23:K23"/>
    <mergeCell ref="A28:K28"/>
    <mergeCell ref="Q11:R11"/>
    <mergeCell ref="Q3:R8"/>
    <mergeCell ref="M11:O19"/>
    <mergeCell ref="A1:K10"/>
    <mergeCell ref="M3:O5"/>
    <mergeCell ref="M7:M8"/>
    <mergeCell ref="N7:O8"/>
    <mergeCell ref="B11:K11"/>
    <mergeCell ref="I12:K12"/>
    <mergeCell ref="A29:C29"/>
    <mergeCell ref="F29:G29"/>
    <mergeCell ref="H29:K29"/>
    <mergeCell ref="F24:K24"/>
    <mergeCell ref="B13:K13"/>
    <mergeCell ref="J15:K15"/>
    <mergeCell ref="H15:I15"/>
    <mergeCell ref="I14:K14"/>
    <mergeCell ref="F16:G16"/>
    <mergeCell ref="H16:K16"/>
    <mergeCell ref="H17:K17"/>
    <mergeCell ref="A19:C19"/>
    <mergeCell ref="D19:F19"/>
    <mergeCell ref="I19:K19"/>
    <mergeCell ref="A20:K20"/>
    <mergeCell ref="A22:K22"/>
  </mergeCells>
  <pageMargins left="0.7" right="0.7" top="0.75" bottom="0.75" header="0.3" footer="0.3"/>
  <pageSetup paperSize="9" scale="6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8">
    <pageSetUpPr fitToPage="1"/>
  </sheetPr>
  <dimension ref="A1:BC56"/>
  <sheetViews>
    <sheetView topLeftCell="A14" zoomScale="75" zoomScaleNormal="75" workbookViewId="0">
      <selection activeCell="AI38" sqref="AI38"/>
    </sheetView>
  </sheetViews>
  <sheetFormatPr defaultRowHeight="12.75" x14ac:dyDescent="0.2"/>
  <cols>
    <col min="1" max="1" width="7" customWidth="1"/>
    <col min="2" max="2" width="3.83203125" customWidth="1"/>
    <col min="3" max="3" width="28.6640625" customWidth="1"/>
    <col min="4" max="5" width="18.83203125" customWidth="1"/>
    <col min="6" max="6" width="15.6640625" customWidth="1"/>
    <col min="7" max="7" width="12.6640625" customWidth="1"/>
    <col min="8" max="8" width="5.6640625" customWidth="1"/>
    <col min="9" max="12" width="1.83203125" customWidth="1"/>
    <col min="13" max="13" width="9.6640625" customWidth="1"/>
    <col min="14" max="16" width="6.1640625" customWidth="1"/>
    <col min="17" max="26" width="0" hidden="1" customWidth="1"/>
    <col min="27" max="27" width="0.1640625" customWidth="1"/>
    <col min="28" max="28" width="2" customWidth="1"/>
    <col min="29" max="29" width="12.6640625" customWidth="1"/>
    <col min="30" max="30" width="2.6640625" customWidth="1"/>
    <col min="31" max="31" width="20.33203125" customWidth="1"/>
    <col min="32" max="32" width="1.6640625" customWidth="1"/>
    <col min="33" max="33" width="6.6640625" customWidth="1"/>
    <col min="34" max="34" width="2.6640625" customWidth="1"/>
    <col min="39" max="39" width="2.6640625" customWidth="1"/>
  </cols>
  <sheetData>
    <row r="1" spans="1:55" ht="25.35" customHeight="1" thickBot="1" x14ac:dyDescent="0.25">
      <c r="A1" s="691" t="s">
        <v>108</v>
      </c>
      <c r="B1" s="692"/>
      <c r="C1" s="695"/>
      <c r="D1" s="149" t="s">
        <v>84</v>
      </c>
      <c r="E1" s="150" t="s">
        <v>5</v>
      </c>
      <c r="F1" s="676" t="s">
        <v>142</v>
      </c>
      <c r="G1" s="677"/>
      <c r="H1" s="677"/>
      <c r="I1" s="677"/>
      <c r="J1" s="677"/>
      <c r="K1" s="670" t="str">
        <f>IF(+'SCHEDE '!B2=0,"Inserire il nome nel file SCHEDE",+'SCHEDE '!B2)</f>
        <v/>
      </c>
      <c r="L1" s="671"/>
      <c r="M1" s="671"/>
      <c r="N1" s="671"/>
      <c r="O1" s="671"/>
      <c r="P1" s="671"/>
      <c r="Q1" s="671"/>
      <c r="R1" s="671"/>
      <c r="S1" s="671"/>
      <c r="T1" s="671"/>
      <c r="U1" s="671"/>
      <c r="V1" s="671"/>
      <c r="W1" s="671"/>
      <c r="X1" s="671"/>
      <c r="Y1" s="671"/>
      <c r="Z1" s="671"/>
      <c r="AA1" s="671"/>
      <c r="AB1" s="671"/>
      <c r="AC1" s="672"/>
      <c r="AD1" s="97"/>
      <c r="AE1" s="97"/>
      <c r="AF1" s="97"/>
      <c r="AG1" s="97"/>
      <c r="AH1" s="97"/>
      <c r="AI1" s="617" t="s">
        <v>228</v>
      </c>
      <c r="AJ1" s="618"/>
      <c r="AK1" s="618"/>
      <c r="AL1" s="618"/>
      <c r="AM1" s="618"/>
      <c r="AN1" s="619"/>
      <c r="AO1" s="97"/>
      <c r="AP1" s="97"/>
      <c r="AQ1" s="97"/>
      <c r="AR1" s="97"/>
      <c r="AS1" s="97"/>
      <c r="AT1" s="97"/>
      <c r="AU1" s="97"/>
      <c r="AV1" s="97"/>
      <c r="AW1" s="97"/>
      <c r="AX1" s="97"/>
      <c r="AY1" s="97"/>
      <c r="AZ1" s="97"/>
      <c r="BA1" s="97"/>
      <c r="BB1" s="97"/>
      <c r="BC1" s="97"/>
    </row>
    <row r="2" spans="1:55" ht="25.35" customHeight="1" thickBot="1" x14ac:dyDescent="0.25">
      <c r="A2" s="693"/>
      <c r="B2" s="694"/>
      <c r="C2" s="696"/>
      <c r="D2" s="136"/>
      <c r="E2" s="137"/>
      <c r="F2" s="678"/>
      <c r="G2" s="679"/>
      <c r="H2" s="679"/>
      <c r="I2" s="679"/>
      <c r="J2" s="679"/>
      <c r="K2" s="673"/>
      <c r="L2" s="674"/>
      <c r="M2" s="674"/>
      <c r="N2" s="674"/>
      <c r="O2" s="674"/>
      <c r="P2" s="674"/>
      <c r="Q2" s="674"/>
      <c r="R2" s="674"/>
      <c r="S2" s="674"/>
      <c r="T2" s="674"/>
      <c r="U2" s="674"/>
      <c r="V2" s="674"/>
      <c r="W2" s="674"/>
      <c r="X2" s="674"/>
      <c r="Y2" s="674"/>
      <c r="Z2" s="674"/>
      <c r="AA2" s="674"/>
      <c r="AB2" s="674"/>
      <c r="AC2" s="675"/>
      <c r="AD2" s="97"/>
      <c r="AE2" s="117" t="s">
        <v>7</v>
      </c>
      <c r="AF2" s="721" t="str">
        <f>+Start!X4</f>
        <v>21.3</v>
      </c>
      <c r="AG2" s="722"/>
      <c r="AH2" s="97"/>
      <c r="AI2" s="620"/>
      <c r="AJ2" s="621"/>
      <c r="AK2" s="621"/>
      <c r="AL2" s="621"/>
      <c r="AM2" s="621"/>
      <c r="AN2" s="622"/>
      <c r="AO2" s="97"/>
      <c r="AP2" s="97"/>
      <c r="AQ2" s="97"/>
      <c r="AR2" s="97"/>
      <c r="AS2" s="97"/>
      <c r="AT2" s="97"/>
      <c r="AU2" s="97"/>
      <c r="AV2" s="97"/>
      <c r="AW2" s="97"/>
      <c r="AX2" s="97"/>
      <c r="AY2" s="97"/>
      <c r="AZ2" s="97"/>
      <c r="BA2" s="97"/>
      <c r="BB2" s="97"/>
      <c r="BC2" s="97"/>
    </row>
    <row r="3" spans="1:55" ht="25.35" customHeight="1" thickBot="1" x14ac:dyDescent="0.25">
      <c r="A3" s="112"/>
      <c r="B3" s="112"/>
      <c r="C3" s="112"/>
      <c r="D3" s="112"/>
      <c r="E3" s="112"/>
      <c r="F3" s="135"/>
      <c r="G3" s="134" t="s">
        <v>134</v>
      </c>
      <c r="H3" s="698" t="s">
        <v>143</v>
      </c>
      <c r="I3" s="699"/>
      <c r="J3" s="699"/>
      <c r="K3" s="699"/>
      <c r="L3" s="700"/>
      <c r="M3" s="112"/>
      <c r="N3" s="112"/>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row>
    <row r="4" spans="1:55" ht="30" customHeight="1" thickTop="1" x14ac:dyDescent="0.2">
      <c r="A4" s="762" t="s">
        <v>108</v>
      </c>
      <c r="B4" s="746" t="s">
        <v>89</v>
      </c>
      <c r="C4" s="703" t="s">
        <v>83</v>
      </c>
      <c r="D4" s="701" t="s">
        <v>84</v>
      </c>
      <c r="E4" s="701" t="s">
        <v>5</v>
      </c>
      <c r="F4" s="748" t="s">
        <v>107</v>
      </c>
      <c r="G4" s="689" t="s">
        <v>151</v>
      </c>
      <c r="H4" s="680" t="s">
        <v>149</v>
      </c>
      <c r="I4" s="681"/>
      <c r="J4" s="681"/>
      <c r="K4" s="681"/>
      <c r="L4" s="682"/>
      <c r="M4" s="716" t="s">
        <v>6</v>
      </c>
      <c r="N4" s="718" t="s">
        <v>88</v>
      </c>
      <c r="O4" s="719"/>
      <c r="P4" s="720"/>
      <c r="Q4" s="72" t="s">
        <v>90</v>
      </c>
      <c r="R4" s="72" t="s">
        <v>91</v>
      </c>
      <c r="S4" s="72" t="s">
        <v>92</v>
      </c>
      <c r="T4" s="72" t="s">
        <v>93</v>
      </c>
      <c r="U4" s="72" t="s">
        <v>94</v>
      </c>
      <c r="V4" s="72" t="s">
        <v>95</v>
      </c>
      <c r="W4" s="72" t="s">
        <v>96</v>
      </c>
      <c r="X4" s="72" t="s">
        <v>97</v>
      </c>
      <c r="Y4" s="72" t="s">
        <v>98</v>
      </c>
      <c r="AA4" s="69"/>
      <c r="AB4" s="97"/>
      <c r="AC4" s="764" t="s">
        <v>135</v>
      </c>
      <c r="AD4" s="98"/>
      <c r="AE4" s="731" t="s">
        <v>111</v>
      </c>
      <c r="AF4" s="732"/>
      <c r="AG4" s="733"/>
      <c r="AH4" s="97"/>
      <c r="AI4" s="623" t="s">
        <v>144</v>
      </c>
      <c r="AJ4" s="623"/>
      <c r="AK4" s="623"/>
      <c r="AL4" s="623"/>
      <c r="AM4" s="623"/>
      <c r="AN4" s="623"/>
      <c r="AO4" s="97"/>
      <c r="AP4" s="97"/>
      <c r="AQ4" s="97"/>
      <c r="AR4" s="97"/>
      <c r="AS4" s="97"/>
      <c r="AT4" s="97"/>
      <c r="AU4" s="97"/>
      <c r="AV4" s="97"/>
      <c r="AW4" s="97"/>
      <c r="AX4" s="97"/>
      <c r="AY4" s="97"/>
      <c r="AZ4" s="97"/>
      <c r="BA4" s="97"/>
      <c r="BB4" s="97"/>
      <c r="BC4" s="97"/>
    </row>
    <row r="5" spans="1:55" ht="30" customHeight="1" thickBot="1" x14ac:dyDescent="0.25">
      <c r="A5" s="763"/>
      <c r="B5" s="747"/>
      <c r="C5" s="704"/>
      <c r="D5" s="702"/>
      <c r="E5" s="702"/>
      <c r="F5" s="749"/>
      <c r="G5" s="690"/>
      <c r="H5" s="683"/>
      <c r="I5" s="684"/>
      <c r="J5" s="684"/>
      <c r="K5" s="684"/>
      <c r="L5" s="685"/>
      <c r="M5" s="717"/>
      <c r="N5" s="68" t="s">
        <v>85</v>
      </c>
      <c r="O5" s="4" t="s">
        <v>86</v>
      </c>
      <c r="P5" s="5" t="s">
        <v>87</v>
      </c>
      <c r="Q5" s="72" t="s">
        <v>99</v>
      </c>
      <c r="R5" s="73"/>
      <c r="S5" s="73"/>
      <c r="T5" s="73"/>
      <c r="U5" s="73"/>
      <c r="V5" s="73"/>
      <c r="W5" s="73"/>
      <c r="X5" s="73"/>
      <c r="Y5" s="73"/>
      <c r="AA5" s="69"/>
      <c r="AB5" s="97"/>
      <c r="AC5" s="765"/>
      <c r="AD5" s="98"/>
      <c r="AE5" s="734"/>
      <c r="AF5" s="735"/>
      <c r="AG5" s="736"/>
      <c r="AH5" s="97"/>
      <c r="AI5" s="215" t="s">
        <v>145</v>
      </c>
      <c r="AJ5" s="215"/>
      <c r="AK5" s="215"/>
      <c r="AL5" s="215"/>
      <c r="AM5" s="290"/>
      <c r="AN5" s="297"/>
      <c r="AO5" s="97"/>
      <c r="AP5" s="97"/>
      <c r="AQ5" s="97"/>
      <c r="AR5" s="97"/>
      <c r="AS5" s="97"/>
      <c r="AT5" s="97"/>
      <c r="AU5" s="97"/>
      <c r="AV5" s="97"/>
      <c r="AW5" s="97"/>
      <c r="AX5" s="97"/>
      <c r="AY5" s="97"/>
      <c r="AZ5" s="97"/>
      <c r="BA5" s="97"/>
      <c r="BB5" s="97"/>
      <c r="BC5" s="97"/>
    </row>
    <row r="6" spans="1:55" ht="25.35" customHeight="1" thickTop="1" thickBot="1" x14ac:dyDescent="0.4">
      <c r="A6" s="705" t="str">
        <f>IF(+Anno_1=0,"",+Anno_1)</f>
        <v/>
      </c>
      <c r="B6" s="70">
        <v>1</v>
      </c>
      <c r="C6" s="113"/>
      <c r="D6" s="141"/>
      <c r="E6" s="142"/>
      <c r="F6" s="377" t="str">
        <f t="shared" ref="F6:F15" si="0">IF(OR(D6=0,E6=0,+Anno_1=0),"",IF(OR(E6&gt;data_2,D6&lt;data_1),"DATA ERRATA","ok"))</f>
        <v/>
      </c>
      <c r="G6" s="139"/>
      <c r="H6" s="686"/>
      <c r="I6" s="687"/>
      <c r="J6" s="687"/>
      <c r="K6" s="687"/>
      <c r="L6" s="688"/>
      <c r="M6" s="378">
        <f>IF(G6=0,0,      IF(H6=0,0,IF(AND(G6&lt;&gt;"AA",G6&lt;&gt;"AT",G6&lt;&gt;"CS",G6&lt;&gt;"ALTRO"),"ERRORE",IF(AND(H6&lt;&gt;"NON",H6&lt;&gt;"SS",H6&lt;&gt;"ENTE"),"ERRORE",ROUND(E6-D6+1,0)))))</f>
        <v>0</v>
      </c>
      <c r="N6" s="85">
        <f t="shared" ref="N6:N9" si="1">FLOOR(R6,1)</f>
        <v>0</v>
      </c>
      <c r="O6" s="379">
        <f>FLOOR(V6,1)</f>
        <v>0</v>
      </c>
      <c r="P6" s="87">
        <f t="shared" ref="P6:P9" si="2">U6-X6</f>
        <v>0</v>
      </c>
      <c r="Q6" s="71">
        <f t="shared" ref="Q6:Q9" si="3">T6+X6+Y6</f>
        <v>0</v>
      </c>
      <c r="R6" s="6">
        <f t="shared" ref="R6:R9" si="4">M6/365</f>
        <v>0</v>
      </c>
      <c r="S6" s="6">
        <f t="shared" ref="S6:S16" si="5">FLOOR(R6,1)</f>
        <v>0</v>
      </c>
      <c r="T6" s="6">
        <f t="shared" ref="T6:T16" si="6">S6*365</f>
        <v>0</v>
      </c>
      <c r="U6" s="6">
        <f t="shared" ref="U6:U9" si="7">M6-T6</f>
        <v>0</v>
      </c>
      <c r="V6" s="6">
        <f t="shared" ref="V6:V16" si="8">U6/30</f>
        <v>0</v>
      </c>
      <c r="W6" s="6">
        <f t="shared" ref="W6:W16" si="9">FLOOR(V6,1)</f>
        <v>0</v>
      </c>
      <c r="X6" s="6">
        <f t="shared" ref="X6:X16" si="10">W6*30</f>
        <v>0</v>
      </c>
      <c r="Y6" s="6">
        <f t="shared" ref="Y6:Y9" si="11">U6-X6</f>
        <v>0</v>
      </c>
      <c r="AA6" s="69"/>
      <c r="AB6" s="97"/>
      <c r="AC6" s="705" t="str">
        <f>IF(+Anno_1=0,"",+Anno_1)</f>
        <v/>
      </c>
      <c r="AD6" s="99"/>
      <c r="AE6" s="734"/>
      <c r="AF6" s="735"/>
      <c r="AG6" s="736"/>
      <c r="AH6" s="97"/>
      <c r="AI6" s="623" t="s">
        <v>146</v>
      </c>
      <c r="AJ6" s="623"/>
      <c r="AK6" s="623"/>
      <c r="AL6" s="623"/>
      <c r="AM6" s="623"/>
      <c r="AN6" s="623"/>
      <c r="AO6" s="97"/>
      <c r="AP6" s="97"/>
      <c r="AQ6" s="97"/>
      <c r="AR6" s="97"/>
      <c r="AS6" s="97"/>
      <c r="AT6" s="97"/>
      <c r="AU6" s="97"/>
      <c r="AV6" s="97"/>
      <c r="AW6" s="97"/>
      <c r="AX6" s="97"/>
      <c r="AY6" s="97"/>
      <c r="AZ6" s="97"/>
      <c r="BA6" s="97"/>
      <c r="BB6" s="97"/>
      <c r="BC6" s="97"/>
    </row>
    <row r="7" spans="1:55" ht="25.35" customHeight="1" thickBot="1" x14ac:dyDescent="0.4">
      <c r="A7" s="706"/>
      <c r="B7" s="70">
        <v>2</v>
      </c>
      <c r="C7" s="113"/>
      <c r="D7" s="141"/>
      <c r="E7" s="142"/>
      <c r="F7" s="377" t="str">
        <f t="shared" si="0"/>
        <v/>
      </c>
      <c r="G7" s="139"/>
      <c r="H7" s="686"/>
      <c r="I7" s="687"/>
      <c r="J7" s="687"/>
      <c r="K7" s="687"/>
      <c r="L7" s="688"/>
      <c r="M7" s="391">
        <f>IF(G7=0,0,      IF(H7=0,0,IF(AND(G7&lt;&gt;"AA",G7&lt;&gt;"AT",G7&lt;&gt;"CS",G7&lt;&gt;"ALTRO"),"ERRORE",IF(AND(H7&lt;&gt;"NON",H7&lt;&gt;"SS",H7&lt;&gt;"ENTE"),"ERRORE",ROUND(E7-D7+1,0)))))</f>
        <v>0</v>
      </c>
      <c r="N7" s="85">
        <f t="shared" si="1"/>
        <v>0</v>
      </c>
      <c r="O7" s="86">
        <f t="shared" ref="O7:O9" si="12">FLOOR(V7,1)</f>
        <v>0</v>
      </c>
      <c r="P7" s="87">
        <f t="shared" si="2"/>
        <v>0</v>
      </c>
      <c r="Q7" s="71">
        <f t="shared" si="3"/>
        <v>0</v>
      </c>
      <c r="R7" s="6">
        <f t="shared" si="4"/>
        <v>0</v>
      </c>
      <c r="S7" s="6">
        <f t="shared" si="5"/>
        <v>0</v>
      </c>
      <c r="T7" s="6">
        <f t="shared" si="6"/>
        <v>0</v>
      </c>
      <c r="U7" s="6">
        <f t="shared" si="7"/>
        <v>0</v>
      </c>
      <c r="V7" s="6">
        <f t="shared" si="8"/>
        <v>0</v>
      </c>
      <c r="W7" s="6">
        <f t="shared" si="9"/>
        <v>0</v>
      </c>
      <c r="X7" s="6">
        <f t="shared" si="10"/>
        <v>0</v>
      </c>
      <c r="Y7" s="6">
        <f t="shared" si="11"/>
        <v>0</v>
      </c>
      <c r="AA7" s="69"/>
      <c r="AB7" s="97"/>
      <c r="AC7" s="706"/>
      <c r="AD7" s="100"/>
      <c r="AE7" s="711" t="s">
        <v>155</v>
      </c>
      <c r="AF7" s="712"/>
      <c r="AG7" s="713"/>
      <c r="AH7" s="97"/>
      <c r="AI7" s="215" t="s">
        <v>147</v>
      </c>
      <c r="AJ7" s="215"/>
      <c r="AK7" s="215"/>
      <c r="AL7" s="290"/>
      <c r="AM7" s="291"/>
      <c r="AN7" s="297"/>
      <c r="AO7" s="97"/>
      <c r="AP7" s="97"/>
      <c r="AQ7" s="97"/>
      <c r="AR7" s="97"/>
      <c r="AS7" s="97"/>
      <c r="AT7" s="97"/>
      <c r="AU7" s="97"/>
      <c r="AV7" s="97"/>
      <c r="AW7" s="97"/>
      <c r="AX7" s="97"/>
      <c r="AY7" s="97"/>
      <c r="AZ7" s="97"/>
      <c r="BA7" s="97"/>
      <c r="BB7" s="97"/>
      <c r="BC7" s="97"/>
    </row>
    <row r="8" spans="1:55" ht="25.35" customHeight="1" thickBot="1" x14ac:dyDescent="0.4">
      <c r="A8" s="706"/>
      <c r="B8" s="70">
        <v>3</v>
      </c>
      <c r="C8" s="113"/>
      <c r="D8" s="141"/>
      <c r="E8" s="142"/>
      <c r="F8" s="377" t="str">
        <f t="shared" si="0"/>
        <v/>
      </c>
      <c r="G8" s="139"/>
      <c r="H8" s="686"/>
      <c r="I8" s="687"/>
      <c r="J8" s="687"/>
      <c r="K8" s="687"/>
      <c r="L8" s="688"/>
      <c r="M8" s="391">
        <f t="shared" ref="M8:M15" si="13">IF(G8=0,0,      IF(H8=0,0,IF(AND(G8&lt;&gt;"AA",G8&lt;&gt;"AT",G8&lt;&gt;"CS",G8&lt;&gt;"ALTRO"),"ERRORE",IF(AND(H8&lt;&gt;"NON",H8&lt;&gt;"SS",H8&lt;&gt;"ENTE"),"ERRORE",ROUND(E8-D8+1,0)))))</f>
        <v>0</v>
      </c>
      <c r="N8" s="85">
        <f t="shared" si="1"/>
        <v>0</v>
      </c>
      <c r="O8" s="86">
        <f t="shared" si="12"/>
        <v>0</v>
      </c>
      <c r="P8" s="87">
        <f t="shared" si="2"/>
        <v>0</v>
      </c>
      <c r="Q8" s="71">
        <f t="shared" si="3"/>
        <v>0</v>
      </c>
      <c r="R8" s="6">
        <f t="shared" si="4"/>
        <v>0</v>
      </c>
      <c r="S8" s="6">
        <f t="shared" si="5"/>
        <v>0</v>
      </c>
      <c r="T8" s="6">
        <f t="shared" si="6"/>
        <v>0</v>
      </c>
      <c r="U8" s="6">
        <f t="shared" si="7"/>
        <v>0</v>
      </c>
      <c r="V8" s="6">
        <f t="shared" si="8"/>
        <v>0</v>
      </c>
      <c r="W8" s="6">
        <f t="shared" si="9"/>
        <v>0</v>
      </c>
      <c r="X8" s="6">
        <f t="shared" si="10"/>
        <v>0</v>
      </c>
      <c r="Y8" s="6">
        <f t="shared" si="11"/>
        <v>0</v>
      </c>
      <c r="AA8" s="69"/>
      <c r="AB8" s="97"/>
      <c r="AC8" s="706"/>
      <c r="AD8" s="100"/>
      <c r="AE8" s="708" t="s">
        <v>131</v>
      </c>
      <c r="AF8" s="709"/>
      <c r="AG8" s="710"/>
      <c r="AH8" s="97"/>
      <c r="AI8" s="97"/>
      <c r="AJ8" s="97"/>
      <c r="AK8" s="97"/>
      <c r="AL8" s="97"/>
      <c r="AM8" s="97"/>
      <c r="AN8" s="97"/>
      <c r="AO8" s="97"/>
      <c r="AP8" s="97"/>
      <c r="AQ8" s="97"/>
      <c r="AR8" s="97"/>
      <c r="AS8" s="97"/>
      <c r="AT8" s="97"/>
      <c r="AU8" s="97"/>
      <c r="AV8" s="97"/>
      <c r="AW8" s="97"/>
      <c r="AX8" s="97"/>
      <c r="AY8" s="97"/>
      <c r="AZ8" s="97"/>
      <c r="BA8" s="97"/>
      <c r="BB8" s="97"/>
      <c r="BC8" s="97"/>
    </row>
    <row r="9" spans="1:55" ht="25.35" customHeight="1" thickBot="1" x14ac:dyDescent="0.4">
      <c r="A9" s="706"/>
      <c r="B9" s="70">
        <v>4</v>
      </c>
      <c r="C9" s="113"/>
      <c r="D9" s="141"/>
      <c r="E9" s="142"/>
      <c r="F9" s="377" t="str">
        <f t="shared" si="0"/>
        <v/>
      </c>
      <c r="G9" s="139"/>
      <c r="H9" s="686"/>
      <c r="I9" s="687"/>
      <c r="J9" s="687"/>
      <c r="K9" s="687"/>
      <c r="L9" s="688"/>
      <c r="M9" s="391">
        <f t="shared" si="13"/>
        <v>0</v>
      </c>
      <c r="N9" s="85">
        <f t="shared" si="1"/>
        <v>0</v>
      </c>
      <c r="O9" s="86">
        <f t="shared" si="12"/>
        <v>0</v>
      </c>
      <c r="P9" s="87">
        <f t="shared" si="2"/>
        <v>0</v>
      </c>
      <c r="Q9" s="71">
        <f t="shared" si="3"/>
        <v>0</v>
      </c>
      <c r="R9" s="6">
        <f t="shared" si="4"/>
        <v>0</v>
      </c>
      <c r="S9" s="6">
        <f t="shared" si="5"/>
        <v>0</v>
      </c>
      <c r="T9" s="6">
        <f t="shared" si="6"/>
        <v>0</v>
      </c>
      <c r="U9" s="6">
        <f t="shared" si="7"/>
        <v>0</v>
      </c>
      <c r="V9" s="6">
        <f t="shared" si="8"/>
        <v>0</v>
      </c>
      <c r="W9" s="6">
        <f t="shared" si="9"/>
        <v>0</v>
      </c>
      <c r="X9" s="6">
        <f t="shared" si="10"/>
        <v>0</v>
      </c>
      <c r="Y9" s="6">
        <f t="shared" si="11"/>
        <v>0</v>
      </c>
      <c r="AA9" s="69"/>
      <c r="AB9" s="97"/>
      <c r="AC9" s="706"/>
      <c r="AD9" s="100"/>
      <c r="AE9" s="100"/>
      <c r="AF9" s="100"/>
      <c r="AG9" s="100"/>
      <c r="AH9" s="97"/>
      <c r="AI9" s="97"/>
      <c r="AJ9" s="97"/>
      <c r="AK9" s="97"/>
      <c r="AL9" s="97"/>
      <c r="AM9" s="97"/>
      <c r="AN9" s="97"/>
      <c r="AO9" s="97"/>
      <c r="AP9" s="97"/>
      <c r="AQ9" s="97"/>
      <c r="AR9" s="97"/>
      <c r="AS9" s="97"/>
      <c r="AT9" s="97"/>
      <c r="AU9" s="97"/>
      <c r="AV9" s="97"/>
      <c r="AW9" s="97"/>
      <c r="AX9" s="97"/>
      <c r="AY9" s="97"/>
      <c r="AZ9" s="97"/>
      <c r="BA9" s="97"/>
      <c r="BB9" s="97"/>
      <c r="BC9" s="97"/>
    </row>
    <row r="10" spans="1:55" ht="25.35" customHeight="1" thickBot="1" x14ac:dyDescent="0.4">
      <c r="A10" s="706"/>
      <c r="B10" s="70">
        <v>5</v>
      </c>
      <c r="C10" s="113"/>
      <c r="D10" s="141"/>
      <c r="E10" s="142"/>
      <c r="F10" s="377" t="str">
        <f t="shared" si="0"/>
        <v/>
      </c>
      <c r="G10" s="139"/>
      <c r="H10" s="686"/>
      <c r="I10" s="687"/>
      <c r="J10" s="687"/>
      <c r="K10" s="687"/>
      <c r="L10" s="688"/>
      <c r="M10" s="391">
        <f t="shared" si="13"/>
        <v>0</v>
      </c>
      <c r="N10" s="85">
        <f>FLOOR(R10,1)</f>
        <v>0</v>
      </c>
      <c r="O10" s="86">
        <f>FLOOR(V10,1)</f>
        <v>0</v>
      </c>
      <c r="P10" s="87">
        <f>U10-X10</f>
        <v>0</v>
      </c>
      <c r="Q10" s="71">
        <f>T10+X10+Y10</f>
        <v>0</v>
      </c>
      <c r="R10" s="6">
        <f>M10/365</f>
        <v>0</v>
      </c>
      <c r="S10" s="6">
        <f>FLOOR(R10,1)</f>
        <v>0</v>
      </c>
      <c r="T10" s="6">
        <f>S10*365</f>
        <v>0</v>
      </c>
      <c r="U10" s="6">
        <f>M10-T10</f>
        <v>0</v>
      </c>
      <c r="V10" s="6">
        <f>U10/30</f>
        <v>0</v>
      </c>
      <c r="W10" s="6">
        <f>FLOOR(V10,1)</f>
        <v>0</v>
      </c>
      <c r="X10" s="6">
        <f>W10*30</f>
        <v>0</v>
      </c>
      <c r="Y10" s="6">
        <f>U10-X10</f>
        <v>0</v>
      </c>
      <c r="AA10" s="69"/>
      <c r="AB10" s="97"/>
      <c r="AC10" s="706"/>
      <c r="AD10" s="697"/>
      <c r="AE10" s="737" t="s">
        <v>112</v>
      </c>
      <c r="AF10" s="738"/>
      <c r="AG10" s="739"/>
      <c r="AH10" s="97"/>
      <c r="AI10" s="624" t="s">
        <v>153</v>
      </c>
      <c r="AJ10" s="625"/>
      <c r="AK10" s="625"/>
      <c r="AL10" s="625"/>
      <c r="AM10" s="625"/>
      <c r="AN10" s="626"/>
      <c r="AO10" s="97"/>
      <c r="AP10" s="97"/>
      <c r="AQ10" s="97"/>
      <c r="AR10" s="97"/>
      <c r="AS10" s="97"/>
      <c r="AT10" s="97"/>
      <c r="AU10" s="97"/>
      <c r="AV10" s="97"/>
      <c r="AW10" s="97"/>
      <c r="AX10" s="97"/>
      <c r="AY10" s="97"/>
      <c r="AZ10" s="97"/>
      <c r="BA10" s="97"/>
      <c r="BB10" s="97"/>
      <c r="BC10" s="97"/>
    </row>
    <row r="11" spans="1:55" ht="25.35" customHeight="1" thickBot="1" x14ac:dyDescent="0.4">
      <c r="A11" s="706"/>
      <c r="B11" s="70">
        <v>6</v>
      </c>
      <c r="C11" s="113"/>
      <c r="D11" s="141"/>
      <c r="E11" s="142"/>
      <c r="F11" s="377" t="str">
        <f t="shared" si="0"/>
        <v/>
      </c>
      <c r="G11" s="139"/>
      <c r="H11" s="686"/>
      <c r="I11" s="687"/>
      <c r="J11" s="687"/>
      <c r="K11" s="687"/>
      <c r="L11" s="688"/>
      <c r="M11" s="391">
        <f t="shared" si="13"/>
        <v>0</v>
      </c>
      <c r="N11" s="85">
        <f t="shared" ref="N11:N13" si="14">FLOOR(R11,1)</f>
        <v>0</v>
      </c>
      <c r="O11" s="86">
        <f t="shared" ref="O11:O13" si="15">FLOOR(V11,1)</f>
        <v>0</v>
      </c>
      <c r="P11" s="87">
        <f t="shared" ref="P11:P13" si="16">U11-X11</f>
        <v>0</v>
      </c>
      <c r="Q11" s="71">
        <f t="shared" ref="Q11:Q13" si="17">T11+X11+Y11</f>
        <v>0</v>
      </c>
      <c r="R11" s="6">
        <f t="shared" ref="R11:R13" si="18">M11/365</f>
        <v>0</v>
      </c>
      <c r="S11" s="6">
        <f t="shared" si="5"/>
        <v>0</v>
      </c>
      <c r="T11" s="6">
        <f t="shared" si="6"/>
        <v>0</v>
      </c>
      <c r="U11" s="6">
        <f t="shared" ref="U11:U13" si="19">M11-T11</f>
        <v>0</v>
      </c>
      <c r="V11" s="6">
        <f t="shared" si="8"/>
        <v>0</v>
      </c>
      <c r="W11" s="6">
        <f t="shared" si="9"/>
        <v>0</v>
      </c>
      <c r="X11" s="6">
        <f t="shared" si="10"/>
        <v>0</v>
      </c>
      <c r="Y11" s="6">
        <f t="shared" ref="Y11:Y13" si="20">U11-X11</f>
        <v>0</v>
      </c>
      <c r="AA11" s="69"/>
      <c r="AB11" s="97"/>
      <c r="AC11" s="706"/>
      <c r="AD11" s="697"/>
      <c r="AE11" s="740"/>
      <c r="AF11" s="741"/>
      <c r="AG11" s="742"/>
      <c r="AH11" s="97"/>
      <c r="AI11" s="624" t="s">
        <v>148</v>
      </c>
      <c r="AJ11" s="625"/>
      <c r="AK11" s="625"/>
      <c r="AL11" s="625"/>
      <c r="AM11" s="625"/>
      <c r="AN11" s="626"/>
      <c r="AO11" s="97"/>
      <c r="AP11" s="97"/>
      <c r="AQ11" s="97"/>
      <c r="AR11" s="97"/>
      <c r="AS11" s="97"/>
      <c r="AT11" s="97"/>
      <c r="AU11" s="97"/>
      <c r="AV11" s="97"/>
      <c r="AW11" s="97"/>
      <c r="AX11" s="97"/>
      <c r="AY11" s="97"/>
      <c r="AZ11" s="97"/>
      <c r="BA11" s="97"/>
      <c r="BB11" s="97"/>
      <c r="BC11" s="97"/>
    </row>
    <row r="12" spans="1:55" ht="25.35" customHeight="1" thickBot="1" x14ac:dyDescent="0.4">
      <c r="A12" s="706"/>
      <c r="B12" s="70">
        <v>7</v>
      </c>
      <c r="C12" s="113"/>
      <c r="D12" s="141"/>
      <c r="E12" s="142"/>
      <c r="F12" s="377" t="str">
        <f t="shared" si="0"/>
        <v/>
      </c>
      <c r="G12" s="139"/>
      <c r="H12" s="686"/>
      <c r="I12" s="687"/>
      <c r="J12" s="687"/>
      <c r="K12" s="687"/>
      <c r="L12" s="688"/>
      <c r="M12" s="391">
        <f t="shared" si="13"/>
        <v>0</v>
      </c>
      <c r="N12" s="85">
        <f t="shared" si="14"/>
        <v>0</v>
      </c>
      <c r="O12" s="86">
        <f t="shared" si="15"/>
        <v>0</v>
      </c>
      <c r="P12" s="87">
        <f t="shared" si="16"/>
        <v>0</v>
      </c>
      <c r="Q12" s="71">
        <f t="shared" si="17"/>
        <v>0</v>
      </c>
      <c r="R12" s="6">
        <f t="shared" si="18"/>
        <v>0</v>
      </c>
      <c r="S12" s="6">
        <f t="shared" si="5"/>
        <v>0</v>
      </c>
      <c r="T12" s="6">
        <f t="shared" si="6"/>
        <v>0</v>
      </c>
      <c r="U12" s="6">
        <f t="shared" si="19"/>
        <v>0</v>
      </c>
      <c r="V12" s="6">
        <f t="shared" si="8"/>
        <v>0</v>
      </c>
      <c r="W12" s="6">
        <f t="shared" si="9"/>
        <v>0</v>
      </c>
      <c r="X12" s="6">
        <f t="shared" si="10"/>
        <v>0</v>
      </c>
      <c r="Y12" s="6">
        <f t="shared" si="20"/>
        <v>0</v>
      </c>
      <c r="AA12" s="69"/>
      <c r="AB12" s="97"/>
      <c r="AC12" s="706"/>
      <c r="AD12" s="697"/>
      <c r="AE12" s="740"/>
      <c r="AF12" s="741"/>
      <c r="AG12" s="742"/>
      <c r="AH12" s="97"/>
      <c r="AI12" s="627" t="s">
        <v>229</v>
      </c>
      <c r="AJ12" s="628"/>
      <c r="AK12" s="628"/>
      <c r="AL12" s="628"/>
      <c r="AM12" s="628"/>
      <c r="AN12" s="629"/>
      <c r="AO12" s="97"/>
      <c r="AP12" s="97"/>
      <c r="AQ12" s="97"/>
      <c r="AR12" s="97"/>
      <c r="AS12" s="97"/>
      <c r="AT12" s="97"/>
      <c r="AU12" s="97"/>
      <c r="AV12" s="97"/>
      <c r="AW12" s="97"/>
      <c r="AX12" s="97"/>
      <c r="AY12" s="97"/>
      <c r="AZ12" s="97"/>
      <c r="BA12" s="97"/>
      <c r="BB12" s="97"/>
      <c r="BC12" s="97"/>
    </row>
    <row r="13" spans="1:55" ht="25.35" customHeight="1" thickBot="1" x14ac:dyDescent="0.4">
      <c r="A13" s="706"/>
      <c r="B13" s="70">
        <v>8</v>
      </c>
      <c r="C13" s="113"/>
      <c r="D13" s="141"/>
      <c r="E13" s="142"/>
      <c r="F13" s="377" t="str">
        <f t="shared" si="0"/>
        <v/>
      </c>
      <c r="G13" s="139"/>
      <c r="H13" s="686"/>
      <c r="I13" s="687"/>
      <c r="J13" s="687"/>
      <c r="K13" s="687"/>
      <c r="L13" s="688"/>
      <c r="M13" s="391">
        <f t="shared" si="13"/>
        <v>0</v>
      </c>
      <c r="N13" s="85">
        <f t="shared" si="14"/>
        <v>0</v>
      </c>
      <c r="O13" s="86">
        <f t="shared" si="15"/>
        <v>0</v>
      </c>
      <c r="P13" s="87">
        <f t="shared" si="16"/>
        <v>0</v>
      </c>
      <c r="Q13" s="71">
        <f t="shared" si="17"/>
        <v>0</v>
      </c>
      <c r="R13" s="6">
        <f t="shared" si="18"/>
        <v>0</v>
      </c>
      <c r="S13" s="6">
        <f t="shared" si="5"/>
        <v>0</v>
      </c>
      <c r="T13" s="6">
        <f t="shared" si="6"/>
        <v>0</v>
      </c>
      <c r="U13" s="6">
        <f t="shared" si="19"/>
        <v>0</v>
      </c>
      <c r="V13" s="6">
        <f t="shared" si="8"/>
        <v>0</v>
      </c>
      <c r="W13" s="6">
        <f t="shared" si="9"/>
        <v>0</v>
      </c>
      <c r="X13" s="6">
        <f t="shared" si="10"/>
        <v>0</v>
      </c>
      <c r="Y13" s="6">
        <f t="shared" si="20"/>
        <v>0</v>
      </c>
      <c r="AA13" s="69"/>
      <c r="AB13" s="97"/>
      <c r="AC13" s="706"/>
      <c r="AD13" s="697"/>
      <c r="AE13" s="740"/>
      <c r="AF13" s="741"/>
      <c r="AG13" s="742"/>
      <c r="AH13" s="97"/>
      <c r="AI13" s="627"/>
      <c r="AJ13" s="628"/>
      <c r="AK13" s="628"/>
      <c r="AL13" s="628"/>
      <c r="AM13" s="628"/>
      <c r="AN13" s="629"/>
      <c r="AO13" s="97"/>
      <c r="AP13" s="97"/>
      <c r="AQ13" s="97"/>
      <c r="AR13" s="97"/>
      <c r="AS13" s="97"/>
      <c r="AT13" s="97"/>
      <c r="AU13" s="97"/>
      <c r="AV13" s="97"/>
      <c r="AW13" s="97"/>
      <c r="AX13" s="97"/>
      <c r="AY13" s="97"/>
      <c r="AZ13" s="97"/>
      <c r="BA13" s="97"/>
      <c r="BB13" s="97"/>
      <c r="BC13" s="97"/>
    </row>
    <row r="14" spans="1:55" ht="25.35" customHeight="1" thickBot="1" x14ac:dyDescent="0.4">
      <c r="A14" s="706"/>
      <c r="B14" s="70">
        <v>9</v>
      </c>
      <c r="C14" s="113"/>
      <c r="D14" s="141"/>
      <c r="E14" s="142"/>
      <c r="F14" s="377" t="str">
        <f t="shared" si="0"/>
        <v/>
      </c>
      <c r="G14" s="139"/>
      <c r="H14" s="686"/>
      <c r="I14" s="687"/>
      <c r="J14" s="687"/>
      <c r="K14" s="687"/>
      <c r="L14" s="688"/>
      <c r="M14" s="391">
        <f t="shared" si="13"/>
        <v>0</v>
      </c>
      <c r="N14" s="82">
        <f>FLOOR(R14,1)</f>
        <v>0</v>
      </c>
      <c r="O14" s="83">
        <f>FLOOR(V14,1)</f>
        <v>0</v>
      </c>
      <c r="P14" s="84">
        <f>U14-X14</f>
        <v>0</v>
      </c>
      <c r="Q14" s="71">
        <f>T14+X14+Y14</f>
        <v>0</v>
      </c>
      <c r="R14" s="6">
        <f>M14/365</f>
        <v>0</v>
      </c>
      <c r="S14" s="6">
        <f>FLOOR(R14,1)</f>
        <v>0</v>
      </c>
      <c r="T14" s="6">
        <f>S14*365</f>
        <v>0</v>
      </c>
      <c r="U14" s="6">
        <f>M14-T14</f>
        <v>0</v>
      </c>
      <c r="V14" s="6">
        <f>U14/30</f>
        <v>0</v>
      </c>
      <c r="W14" s="6">
        <f>FLOOR(V14,1)</f>
        <v>0</v>
      </c>
      <c r="X14" s="6">
        <f>W14*30</f>
        <v>0</v>
      </c>
      <c r="Y14" s="6">
        <f>U14-X14</f>
        <v>0</v>
      </c>
      <c r="AA14" s="69"/>
      <c r="AB14" s="97"/>
      <c r="AC14" s="706"/>
      <c r="AD14" s="101"/>
      <c r="AE14" s="740"/>
      <c r="AF14" s="741"/>
      <c r="AG14" s="742"/>
      <c r="AH14" s="97"/>
      <c r="AI14" s="97"/>
      <c r="AJ14" s="97"/>
      <c r="AK14" s="97"/>
      <c r="AL14" s="97"/>
      <c r="AM14" s="97"/>
      <c r="AN14" s="97"/>
      <c r="AO14" s="97"/>
      <c r="AP14" s="97"/>
      <c r="AQ14" s="97"/>
      <c r="AR14" s="97"/>
      <c r="AS14" s="97"/>
      <c r="AT14" s="97"/>
      <c r="AU14" s="97"/>
      <c r="AV14" s="97"/>
      <c r="AW14" s="97"/>
      <c r="AX14" s="97"/>
      <c r="AY14" s="97"/>
      <c r="AZ14" s="97"/>
      <c r="BA14" s="97"/>
      <c r="BB14" s="97"/>
      <c r="BC14" s="97"/>
    </row>
    <row r="15" spans="1:55" ht="25.35" customHeight="1" thickBot="1" x14ac:dyDescent="0.4">
      <c r="A15" s="707"/>
      <c r="B15" s="70">
        <v>10</v>
      </c>
      <c r="C15" s="113"/>
      <c r="D15" s="143"/>
      <c r="E15" s="144"/>
      <c r="F15" s="377" t="str">
        <f t="shared" si="0"/>
        <v/>
      </c>
      <c r="G15" s="140"/>
      <c r="H15" s="771"/>
      <c r="I15" s="769"/>
      <c r="J15" s="769"/>
      <c r="K15" s="769"/>
      <c r="L15" s="772"/>
      <c r="M15" s="391">
        <f t="shared" si="13"/>
        <v>0</v>
      </c>
      <c r="N15" s="381">
        <f t="shared" ref="N15:N16" si="21">FLOOR(R15,1)</f>
        <v>0</v>
      </c>
      <c r="O15" s="382">
        <f t="shared" ref="O15:O16" si="22">FLOOR(V15,1)</f>
        <v>0</v>
      </c>
      <c r="P15" s="383">
        <f t="shared" ref="P15:P16" si="23">U15-X15</f>
        <v>0</v>
      </c>
      <c r="Q15" s="71">
        <f t="shared" ref="Q15:Q16" si="24">T15+X15+Y15</f>
        <v>0</v>
      </c>
      <c r="R15" s="6">
        <f t="shared" ref="R15" si="25">M15/365</f>
        <v>0</v>
      </c>
      <c r="S15" s="6">
        <f t="shared" si="5"/>
        <v>0</v>
      </c>
      <c r="T15" s="6">
        <f t="shared" si="6"/>
        <v>0</v>
      </c>
      <c r="U15" s="6">
        <f t="shared" ref="U15" si="26">M15-T15</f>
        <v>0</v>
      </c>
      <c r="V15" s="6">
        <f t="shared" si="8"/>
        <v>0</v>
      </c>
      <c r="W15" s="6">
        <f t="shared" si="9"/>
        <v>0</v>
      </c>
      <c r="X15" s="6">
        <f t="shared" si="10"/>
        <v>0</v>
      </c>
      <c r="Y15" s="6">
        <f t="shared" ref="Y15" si="27">U15-X15</f>
        <v>0</v>
      </c>
      <c r="AB15" s="97"/>
      <c r="AC15" s="707"/>
      <c r="AD15" s="101"/>
      <c r="AE15" s="743"/>
      <c r="AF15" s="744"/>
      <c r="AG15" s="745"/>
      <c r="AH15" s="97"/>
      <c r="AI15" s="97"/>
      <c r="AJ15" s="97"/>
      <c r="AK15" s="97"/>
      <c r="AL15" s="97"/>
      <c r="AM15" s="97"/>
      <c r="AN15" s="97"/>
      <c r="AO15" s="97"/>
      <c r="AP15" s="97"/>
      <c r="AQ15" s="97"/>
      <c r="AR15" s="97"/>
      <c r="AS15" s="97"/>
      <c r="AT15" s="97"/>
      <c r="AU15" s="97"/>
      <c r="AV15" s="97"/>
      <c r="AW15" s="97"/>
      <c r="AX15" s="97"/>
      <c r="AY15" s="97"/>
      <c r="AZ15" s="97"/>
      <c r="BA15" s="97"/>
      <c r="BB15" s="97"/>
      <c r="BC15" s="97"/>
    </row>
    <row r="16" spans="1:55" ht="24" thickBot="1" x14ac:dyDescent="0.4">
      <c r="A16" s="97"/>
      <c r="B16" s="97"/>
      <c r="C16" s="97"/>
      <c r="D16" s="97"/>
      <c r="E16" s="97"/>
      <c r="F16" s="97"/>
      <c r="G16" s="97"/>
      <c r="H16" s="97"/>
      <c r="I16" s="97"/>
      <c r="J16" s="97"/>
      <c r="K16" s="97"/>
      <c r="L16" s="97"/>
      <c r="M16" s="384">
        <f>SUM(M6:M15)</f>
        <v>0</v>
      </c>
      <c r="N16" s="76">
        <f t="shared" si="21"/>
        <v>0</v>
      </c>
      <c r="O16" s="77">
        <f t="shared" si="22"/>
        <v>0</v>
      </c>
      <c r="P16" s="78">
        <f t="shared" si="23"/>
        <v>0</v>
      </c>
      <c r="Q16" s="6">
        <f t="shared" si="24"/>
        <v>0</v>
      </c>
      <c r="R16" s="6">
        <f>M16/365</f>
        <v>0</v>
      </c>
      <c r="S16" s="6">
        <f t="shared" si="5"/>
        <v>0</v>
      </c>
      <c r="T16" s="6">
        <f t="shared" si="6"/>
        <v>0</v>
      </c>
      <c r="U16" s="6">
        <f>M16-T16</f>
        <v>0</v>
      </c>
      <c r="V16" s="6">
        <f t="shared" si="8"/>
        <v>0</v>
      </c>
      <c r="W16" s="6">
        <f t="shared" si="9"/>
        <v>0</v>
      </c>
      <c r="X16" s="6">
        <f t="shared" si="10"/>
        <v>0</v>
      </c>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row>
    <row r="17" spans="1:55" ht="24" thickBot="1" x14ac:dyDescent="0.4">
      <c r="A17" s="97"/>
      <c r="B17" s="97"/>
      <c r="C17" s="97"/>
      <c r="D17" s="97"/>
      <c r="E17" s="97"/>
      <c r="F17" s="97"/>
      <c r="G17" s="97"/>
      <c r="H17" s="97"/>
      <c r="I17" s="97"/>
      <c r="J17" s="97"/>
      <c r="K17" s="97"/>
      <c r="L17" s="97"/>
      <c r="M17" s="102"/>
      <c r="N17" s="103" t="s">
        <v>85</v>
      </c>
      <c r="O17" s="103" t="s">
        <v>86</v>
      </c>
      <c r="P17" s="103" t="s">
        <v>87</v>
      </c>
      <c r="Q17" s="6"/>
      <c r="R17" s="6"/>
      <c r="S17" s="6"/>
      <c r="T17" s="6"/>
      <c r="U17" s="6"/>
      <c r="V17" s="6"/>
      <c r="W17" s="6"/>
      <c r="X17" s="6"/>
      <c r="AB17" s="97"/>
      <c r="AC17" s="104" t="s">
        <v>103</v>
      </c>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row>
    <row r="18" spans="1:55" ht="24.75" thickTop="1" thickBot="1" x14ac:dyDescent="0.4">
      <c r="A18" s="753" t="s">
        <v>102</v>
      </c>
      <c r="B18" s="754"/>
      <c r="C18" s="754"/>
      <c r="D18" s="754"/>
      <c r="E18" s="754"/>
      <c r="F18" s="754"/>
      <c r="G18" s="755"/>
      <c r="H18" s="208" t="s">
        <v>30</v>
      </c>
      <c r="I18" s="750" t="s">
        <v>150</v>
      </c>
      <c r="J18" s="750"/>
      <c r="K18" s="750"/>
      <c r="L18" s="750"/>
      <c r="M18" s="385">
        <f>SUMIFS(M6:M15,G6:G15,"CS",H6:H15,"ss")</f>
        <v>0</v>
      </c>
      <c r="N18" s="79">
        <f t="shared" ref="N18:N23" si="28">FLOOR(R18,1)</f>
        <v>0</v>
      </c>
      <c r="O18" s="80">
        <f t="shared" ref="O18:O23" si="29">FLOOR(V18,1)</f>
        <v>0</v>
      </c>
      <c r="P18" s="81">
        <f t="shared" ref="P18:P23" si="30">U18-X18</f>
        <v>0</v>
      </c>
      <c r="Q18" s="6">
        <f t="shared" ref="Q18:Q23" si="31">T18+X18+Y18</f>
        <v>0</v>
      </c>
      <c r="R18" s="6">
        <f t="shared" ref="R18:R22" si="32">M18/365</f>
        <v>0</v>
      </c>
      <c r="S18" s="6">
        <f t="shared" ref="S18:S23" si="33">FLOOR(R18,1)</f>
        <v>0</v>
      </c>
      <c r="T18" s="6">
        <f t="shared" ref="T18:T23" si="34">S18*365</f>
        <v>0</v>
      </c>
      <c r="U18" s="6">
        <f t="shared" ref="U18:U22" si="35">M18-T18</f>
        <v>0</v>
      </c>
      <c r="V18" s="6">
        <f t="shared" ref="V18:V23" si="36">U18/30</f>
        <v>0</v>
      </c>
      <c r="W18" s="6">
        <f t="shared" ref="W18:W23" si="37">FLOOR(V18,1)</f>
        <v>0</v>
      </c>
      <c r="X18" s="6">
        <f t="shared" ref="X18:X23" si="38">W18*30</f>
        <v>0</v>
      </c>
      <c r="AB18" s="97"/>
      <c r="AC18" s="386">
        <f>ROUND(IF(IF(O18&gt;12,6,O18*0.5)+IF(P18&gt;15,0.5,0)+IF(N18&gt;0,6,0)&gt;12,6,IF(O18&gt;12,6,O18*0.5)+IF(P18&gt;15,0.5,0)+IF(N18&gt;0,6,0)),3)</f>
        <v>0</v>
      </c>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row>
    <row r="19" spans="1:55" ht="24.75" thickTop="1" thickBot="1" x14ac:dyDescent="0.4">
      <c r="A19" s="756" t="s">
        <v>105</v>
      </c>
      <c r="B19" s="757"/>
      <c r="C19" s="757"/>
      <c r="D19" s="757"/>
      <c r="E19" s="757"/>
      <c r="F19" s="757"/>
      <c r="G19" s="758"/>
      <c r="H19" s="208" t="s">
        <v>30</v>
      </c>
      <c r="I19" s="750" t="s">
        <v>100</v>
      </c>
      <c r="J19" s="750"/>
      <c r="K19" s="750"/>
      <c r="L19" s="750"/>
      <c r="M19" s="385">
        <f>SUMIFS(M6:M15,G6:G15,"CS",H6:H15,"NON")</f>
        <v>0</v>
      </c>
      <c r="N19" s="82">
        <f t="shared" si="28"/>
        <v>0</v>
      </c>
      <c r="O19" s="83">
        <f t="shared" si="29"/>
        <v>0</v>
      </c>
      <c r="P19" s="84">
        <f t="shared" si="30"/>
        <v>0</v>
      </c>
      <c r="Q19" s="6">
        <f t="shared" si="31"/>
        <v>0</v>
      </c>
      <c r="R19" s="6">
        <f t="shared" si="32"/>
        <v>0</v>
      </c>
      <c r="S19" s="6">
        <f t="shared" si="33"/>
        <v>0</v>
      </c>
      <c r="T19" s="6">
        <f t="shared" si="34"/>
        <v>0</v>
      </c>
      <c r="U19" s="6">
        <f t="shared" si="35"/>
        <v>0</v>
      </c>
      <c r="V19" s="6">
        <f t="shared" si="36"/>
        <v>0</v>
      </c>
      <c r="W19" s="6">
        <f t="shared" si="37"/>
        <v>0</v>
      </c>
      <c r="X19" s="6">
        <f t="shared" si="38"/>
        <v>0</v>
      </c>
      <c r="AB19" s="97"/>
      <c r="AC19" s="386">
        <f>ROUND(IF(IF(O19&gt;12,3,O19*0.25)+IF(P19&gt;15,0.25,0)+IF(N19&gt;0,3,0)&gt;12,6,IF(O19&gt;12,3,O19*0.25)+IF(P19&gt;15,0.25,0)+IF(N19&gt;0,3,0)),3)</f>
        <v>0</v>
      </c>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row>
    <row r="20" spans="1:55" ht="24.75" thickTop="1" thickBot="1" x14ac:dyDescent="0.4">
      <c r="A20" s="759"/>
      <c r="B20" s="760"/>
      <c r="C20" s="760"/>
      <c r="D20" s="760"/>
      <c r="E20" s="760"/>
      <c r="F20" s="760"/>
      <c r="G20" s="761"/>
      <c r="H20" s="209" t="s">
        <v>101</v>
      </c>
      <c r="I20" s="750" t="s">
        <v>150</v>
      </c>
      <c r="J20" s="750"/>
      <c r="K20" s="750"/>
      <c r="L20" s="750"/>
      <c r="M20" s="385">
        <f>SUMIFS(M6:M15,G6:G15,"ALTRO",H6:H15,"SS")+ SUMIFS(M6:M15,G6:G15,"AT",H6:H15,"SS")+SUMIFS(M6:M15,G6:G15,"AA",H6:H15,"SS")</f>
        <v>0</v>
      </c>
      <c r="N20" s="85">
        <f t="shared" si="28"/>
        <v>0</v>
      </c>
      <c r="O20" s="86">
        <f t="shared" si="29"/>
        <v>0</v>
      </c>
      <c r="P20" s="87">
        <f t="shared" si="30"/>
        <v>0</v>
      </c>
      <c r="Q20" s="6">
        <f t="shared" si="31"/>
        <v>0</v>
      </c>
      <c r="R20" s="6">
        <f t="shared" si="32"/>
        <v>0</v>
      </c>
      <c r="S20" s="6">
        <f t="shared" si="33"/>
        <v>0</v>
      </c>
      <c r="T20" s="6">
        <f t="shared" si="34"/>
        <v>0</v>
      </c>
      <c r="U20" s="6">
        <f t="shared" si="35"/>
        <v>0</v>
      </c>
      <c r="V20" s="6">
        <f t="shared" si="36"/>
        <v>0</v>
      </c>
      <c r="W20" s="6">
        <f t="shared" si="37"/>
        <v>0</v>
      </c>
      <c r="X20" s="6">
        <f t="shared" si="38"/>
        <v>0</v>
      </c>
      <c r="AB20" s="97"/>
      <c r="AC20" s="386">
        <f>ROUND(IF(IF(O20&gt;12,1.8,O20*0.15)+IF(P20&gt;15,0.15,0)+IF(N20&gt;0,1.8,0)&gt;12,1.8,IF(O20&gt;12,1.8,O20*0.15)+IF(P20&gt;15,0.15,0)+IF(N20&gt;0,1.8,0)),3)</f>
        <v>0</v>
      </c>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row>
    <row r="21" spans="1:55" ht="24.75" thickTop="1" thickBot="1" x14ac:dyDescent="0.4">
      <c r="A21" s="759"/>
      <c r="B21" s="760"/>
      <c r="C21" s="760"/>
      <c r="D21" s="760"/>
      <c r="E21" s="760"/>
      <c r="F21" s="760"/>
      <c r="G21" s="761"/>
      <c r="H21" s="209" t="s">
        <v>101</v>
      </c>
      <c r="I21" s="750" t="s">
        <v>100</v>
      </c>
      <c r="J21" s="750"/>
      <c r="K21" s="750"/>
      <c r="L21" s="750"/>
      <c r="M21" s="385">
        <f>SUMIFS(M6:M15,G6:G15,"ALTRO",H6:H15,"NON")+      SUMIFS(M6:M15,G6:G15,"Aa",H6:H15,"NON")+    SUMIFS(M6:M15,G6:G15,"AT",H6:H15,"NON")</f>
        <v>0</v>
      </c>
      <c r="N21" s="88">
        <f t="shared" si="28"/>
        <v>0</v>
      </c>
      <c r="O21" s="89">
        <f t="shared" si="29"/>
        <v>0</v>
      </c>
      <c r="P21" s="90">
        <f t="shared" si="30"/>
        <v>0</v>
      </c>
      <c r="Q21" s="6">
        <f t="shared" si="31"/>
        <v>0</v>
      </c>
      <c r="R21" s="6">
        <f t="shared" si="32"/>
        <v>0</v>
      </c>
      <c r="S21" s="6">
        <f t="shared" si="33"/>
        <v>0</v>
      </c>
      <c r="T21" s="6">
        <f t="shared" si="34"/>
        <v>0</v>
      </c>
      <c r="U21" s="6">
        <f t="shared" si="35"/>
        <v>0</v>
      </c>
      <c r="V21" s="6">
        <f t="shared" si="36"/>
        <v>0</v>
      </c>
      <c r="W21" s="6">
        <f t="shared" si="37"/>
        <v>0</v>
      </c>
      <c r="X21" s="6">
        <f t="shared" si="38"/>
        <v>0</v>
      </c>
      <c r="AB21" s="97"/>
      <c r="AC21" s="386">
        <f>ROUND(IF(IF(O21&gt;12,0.9,O21*0.075)+IF(P21&gt;15,0.075,0)+IF(N21&gt;0,0.9,0)&gt;12,0.9,IF(O21&gt;12,0.9,O21*0.075)+IF(P21&gt;15,0.075,0)+IF(N21&gt;0,0.9,0)),3)</f>
        <v>0</v>
      </c>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row>
    <row r="22" spans="1:55" ht="24.75" thickTop="1" thickBot="1" x14ac:dyDescent="0.4">
      <c r="A22" s="801" t="s">
        <v>109</v>
      </c>
      <c r="B22" s="802"/>
      <c r="C22" s="802"/>
      <c r="D22" s="802"/>
      <c r="E22" s="802"/>
      <c r="F22" s="727" t="str">
        <f>IF(+Anno_1=0,"",+Anno_1)</f>
        <v/>
      </c>
      <c r="G22" s="728"/>
      <c r="H22" s="209" t="s">
        <v>101</v>
      </c>
      <c r="I22" s="750" t="s">
        <v>154</v>
      </c>
      <c r="J22" s="750"/>
      <c r="K22" s="750"/>
      <c r="L22" s="750"/>
      <c r="M22" s="385">
        <f>SUMIFS(M6:M15,G6:G15,"ALTRO",H6:H15,"ENTE")</f>
        <v>0</v>
      </c>
      <c r="N22" s="91">
        <f t="shared" si="28"/>
        <v>0</v>
      </c>
      <c r="O22" s="92">
        <f t="shared" si="29"/>
        <v>0</v>
      </c>
      <c r="P22" s="93">
        <f t="shared" si="30"/>
        <v>0</v>
      </c>
      <c r="Q22" s="6">
        <f t="shared" si="31"/>
        <v>0</v>
      </c>
      <c r="R22" s="6">
        <f t="shared" si="32"/>
        <v>0</v>
      </c>
      <c r="S22" s="6">
        <f t="shared" si="33"/>
        <v>0</v>
      </c>
      <c r="T22" s="6">
        <f t="shared" si="34"/>
        <v>0</v>
      </c>
      <c r="U22" s="6">
        <f t="shared" si="35"/>
        <v>0</v>
      </c>
      <c r="V22" s="6">
        <f t="shared" si="36"/>
        <v>0</v>
      </c>
      <c r="W22" s="6">
        <f t="shared" si="37"/>
        <v>0</v>
      </c>
      <c r="X22" s="6">
        <f t="shared" si="38"/>
        <v>0</v>
      </c>
      <c r="AB22" s="97"/>
      <c r="AC22" s="386">
        <f>ROUND(IF(IF(O22&gt;12,0.6,O22*0.05)+IF(P22&gt;15,0.05,0)+IF(N22&gt;0,0.6,0)&gt;12,0.6,IF(O22&gt;12,0.6,O22*0.05)+IF(P22&gt;15,0.05,0)+IF(N22&gt;0,0.6,0)),3)</f>
        <v>0</v>
      </c>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row>
    <row r="23" spans="1:55" ht="24.75" thickTop="1" thickBot="1" x14ac:dyDescent="0.4">
      <c r="A23" s="803"/>
      <c r="B23" s="804"/>
      <c r="C23" s="804"/>
      <c r="D23" s="804"/>
      <c r="E23" s="804"/>
      <c r="F23" s="729"/>
      <c r="G23" s="730"/>
      <c r="H23" s="656" t="s">
        <v>110</v>
      </c>
      <c r="I23" s="657"/>
      <c r="J23" s="657"/>
      <c r="K23" s="657"/>
      <c r="L23" s="658"/>
      <c r="M23" s="387">
        <f>SUM(M18:M22)</f>
        <v>0</v>
      </c>
      <c r="N23" s="145">
        <f t="shared" si="28"/>
        <v>0</v>
      </c>
      <c r="O23" s="146">
        <f t="shared" si="29"/>
        <v>0</v>
      </c>
      <c r="P23" s="147">
        <f t="shared" si="30"/>
        <v>0</v>
      </c>
      <c r="Q23" s="6">
        <f t="shared" si="31"/>
        <v>0</v>
      </c>
      <c r="R23" s="6">
        <f>M23/365</f>
        <v>0</v>
      </c>
      <c r="S23" s="6">
        <f t="shared" si="33"/>
        <v>0</v>
      </c>
      <c r="T23" s="6">
        <f t="shared" si="34"/>
        <v>0</v>
      </c>
      <c r="U23" s="6">
        <f>M23-T23</f>
        <v>0</v>
      </c>
      <c r="V23" s="6">
        <f t="shared" si="36"/>
        <v>0</v>
      </c>
      <c r="W23" s="6">
        <f t="shared" si="37"/>
        <v>0</v>
      </c>
      <c r="X23" s="6">
        <f t="shared" si="38"/>
        <v>0</v>
      </c>
      <c r="AB23" s="97"/>
      <c r="AC23" s="388">
        <f>IF(SUM(AC18:AC22)&gt;6,6,SUM(AC18:AC22))</f>
        <v>0</v>
      </c>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row>
    <row r="24" spans="1:55" ht="23.25" x14ac:dyDescent="0.2">
      <c r="A24" s="201"/>
      <c r="B24" s="201"/>
      <c r="C24" s="201"/>
      <c r="D24" s="201"/>
      <c r="E24" s="201"/>
      <c r="F24" s="201"/>
      <c r="G24" s="201"/>
      <c r="H24" s="105"/>
      <c r="I24" s="106"/>
      <c r="J24" s="101"/>
      <c r="K24" s="101"/>
      <c r="L24" s="101"/>
      <c r="M24" s="392"/>
      <c r="N24" s="107"/>
      <c r="O24" s="107"/>
      <c r="P24" s="107"/>
      <c r="AB24" s="97"/>
      <c r="AC24" s="108"/>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row>
    <row r="25" spans="1:55" ht="24" thickBot="1" x14ac:dyDescent="0.4">
      <c r="A25" s="201"/>
      <c r="B25" s="201"/>
      <c r="C25" s="201"/>
      <c r="D25" s="201"/>
      <c r="E25" s="201"/>
      <c r="F25" s="201"/>
      <c r="G25" s="201"/>
      <c r="H25" s="97"/>
      <c r="I25" s="97"/>
      <c r="J25" s="97"/>
      <c r="K25" s="97"/>
      <c r="L25" s="97"/>
      <c r="M25" s="392"/>
      <c r="N25" s="103" t="s">
        <v>85</v>
      </c>
      <c r="O25" s="103" t="s">
        <v>86</v>
      </c>
      <c r="P25" s="103" t="s">
        <v>87</v>
      </c>
      <c r="Q25" s="6"/>
      <c r="R25" s="6"/>
      <c r="S25" s="6"/>
      <c r="T25" s="6"/>
      <c r="U25" s="6"/>
      <c r="V25" s="6"/>
      <c r="W25" s="6"/>
      <c r="X25" s="6"/>
      <c r="AB25" s="97"/>
      <c r="AC25" s="104" t="s">
        <v>103</v>
      </c>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row>
    <row r="26" spans="1:55" ht="24.75" thickTop="1" thickBot="1" x14ac:dyDescent="0.4">
      <c r="A26" s="775" t="s">
        <v>102</v>
      </c>
      <c r="B26" s="776"/>
      <c r="C26" s="776"/>
      <c r="D26" s="776"/>
      <c r="E26" s="776"/>
      <c r="F26" s="776"/>
      <c r="G26" s="777"/>
      <c r="H26" s="210" t="s">
        <v>37</v>
      </c>
      <c r="I26" s="638" t="s">
        <v>150</v>
      </c>
      <c r="J26" s="639"/>
      <c r="K26" s="639"/>
      <c r="L26" s="640"/>
      <c r="M26" s="385">
        <f>SUMIFS(M6:M15,G6:G15,"AA",H6:H15,"ss")</f>
        <v>0</v>
      </c>
      <c r="N26" s="94">
        <f t="shared" ref="N26:N31" si="39">FLOOR(R26,1)</f>
        <v>0</v>
      </c>
      <c r="O26" s="95">
        <f t="shared" ref="O26:O31" si="40">FLOOR(V26,1)</f>
        <v>0</v>
      </c>
      <c r="P26" s="96">
        <f t="shared" ref="P26:P31" si="41">U26-X26</f>
        <v>0</v>
      </c>
      <c r="Q26" s="6">
        <f t="shared" ref="Q26:Q31" si="42">T26+X26+Y26</f>
        <v>0</v>
      </c>
      <c r="R26" s="6">
        <f t="shared" ref="R26:R30" si="43">M26/365</f>
        <v>0</v>
      </c>
      <c r="S26" s="6">
        <f t="shared" ref="S26:S31" si="44">FLOOR(R26,1)</f>
        <v>0</v>
      </c>
      <c r="T26" s="6">
        <f t="shared" ref="T26:T31" si="45">S26*365</f>
        <v>0</v>
      </c>
      <c r="U26" s="6">
        <f t="shared" ref="U26:U30" si="46">M26-T26</f>
        <v>0</v>
      </c>
      <c r="V26" s="6">
        <f t="shared" ref="V26:V31" si="47">U26/30</f>
        <v>0</v>
      </c>
      <c r="W26" s="6">
        <f t="shared" ref="W26:W31" si="48">FLOOR(V26,1)</f>
        <v>0</v>
      </c>
      <c r="X26" s="6">
        <f t="shared" ref="X26:X31" si="49">W26*30</f>
        <v>0</v>
      </c>
      <c r="AB26" s="97"/>
      <c r="AC26" s="386">
        <f>ROUND(IF(IF(O26&gt;12,6,O26*0.5)+IF(P26&gt;15,0.5,0)+IF(N26&gt;0,6,0)&gt;12,6,IF(O26&gt;12,6,O26*0.5)+IF(P26&gt;15,0.5,0)+IF(N26&gt;0,6,0)),3)</f>
        <v>0</v>
      </c>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row>
    <row r="27" spans="1:55" ht="24.75" thickTop="1" thickBot="1" x14ac:dyDescent="0.4">
      <c r="A27" s="795" t="s">
        <v>104</v>
      </c>
      <c r="B27" s="796"/>
      <c r="C27" s="796"/>
      <c r="D27" s="796"/>
      <c r="E27" s="796"/>
      <c r="F27" s="796"/>
      <c r="G27" s="797"/>
      <c r="H27" s="210" t="s">
        <v>37</v>
      </c>
      <c r="I27" s="638" t="s">
        <v>100</v>
      </c>
      <c r="J27" s="639"/>
      <c r="K27" s="639"/>
      <c r="L27" s="640"/>
      <c r="M27" s="385">
        <f>SUMIFS(M6:M15,G6:G15,"AA",H6:H15,"NON")</f>
        <v>0</v>
      </c>
      <c r="N27" s="85">
        <f t="shared" si="39"/>
        <v>0</v>
      </c>
      <c r="O27" s="86">
        <f t="shared" si="40"/>
        <v>0</v>
      </c>
      <c r="P27" s="87">
        <f t="shared" si="41"/>
        <v>0</v>
      </c>
      <c r="Q27" s="6">
        <f t="shared" si="42"/>
        <v>0</v>
      </c>
      <c r="R27" s="6">
        <f t="shared" si="43"/>
        <v>0</v>
      </c>
      <c r="S27" s="6">
        <f t="shared" si="44"/>
        <v>0</v>
      </c>
      <c r="T27" s="6">
        <f t="shared" si="45"/>
        <v>0</v>
      </c>
      <c r="U27" s="6">
        <f t="shared" si="46"/>
        <v>0</v>
      </c>
      <c r="V27" s="6">
        <f t="shared" si="47"/>
        <v>0</v>
      </c>
      <c r="W27" s="6">
        <f t="shared" si="48"/>
        <v>0</v>
      </c>
      <c r="X27" s="6">
        <f t="shared" si="49"/>
        <v>0</v>
      </c>
      <c r="AB27" s="97"/>
      <c r="AC27" s="386">
        <f>IF(IF(O27&gt;12,3,O27*0.25)+IF(P27&gt;15,0.25,0)+IF(N27&gt;0,3,0)&gt;12,6,IF(O27&gt;12,3,O27*0.25)+IF(P27&gt;15,0.25,0)+IF(N27&gt;0,3,0))</f>
        <v>0</v>
      </c>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row>
    <row r="28" spans="1:55" ht="24.75" thickTop="1" thickBot="1" x14ac:dyDescent="0.4">
      <c r="A28" s="798"/>
      <c r="B28" s="799"/>
      <c r="C28" s="799"/>
      <c r="D28" s="799"/>
      <c r="E28" s="799"/>
      <c r="F28" s="799"/>
      <c r="G28" s="800"/>
      <c r="H28" s="211" t="s">
        <v>101</v>
      </c>
      <c r="I28" s="638" t="s">
        <v>150</v>
      </c>
      <c r="J28" s="639"/>
      <c r="K28" s="639"/>
      <c r="L28" s="640"/>
      <c r="M28" s="385">
        <f xml:space="preserve">   SUMIFS(M6:M15,G6:G15,"ALTRO",H6:H15,"SS")   +     SUMIFS(M6:M15,G6:G15,"CS",H6:H15,"SS")+SUMIFS(M6:M15,G6:G15,"AT",H6:H15,"SS")</f>
        <v>0</v>
      </c>
      <c r="N28" s="85">
        <f t="shared" si="39"/>
        <v>0</v>
      </c>
      <c r="O28" s="86">
        <f t="shared" si="40"/>
        <v>0</v>
      </c>
      <c r="P28" s="87">
        <f t="shared" si="41"/>
        <v>0</v>
      </c>
      <c r="Q28" s="6">
        <f t="shared" si="42"/>
        <v>0</v>
      </c>
      <c r="R28" s="6">
        <f t="shared" si="43"/>
        <v>0</v>
      </c>
      <c r="S28" s="6">
        <f t="shared" si="44"/>
        <v>0</v>
      </c>
      <c r="T28" s="6">
        <f t="shared" si="45"/>
        <v>0</v>
      </c>
      <c r="U28" s="6">
        <f t="shared" si="46"/>
        <v>0</v>
      </c>
      <c r="V28" s="6">
        <f t="shared" si="47"/>
        <v>0</v>
      </c>
      <c r="W28" s="6">
        <f t="shared" si="48"/>
        <v>0</v>
      </c>
      <c r="X28" s="6">
        <f t="shared" si="49"/>
        <v>0</v>
      </c>
      <c r="AB28" s="97"/>
      <c r="AC28" s="386">
        <f>ROUND(IF(IF(O28&gt;12,1.2,O28*0.1)+IF(P28&gt;15,0.1,0)+IF(N28&gt;0,1.2,0)&gt;12,1.2,IF(O28&gt;12,1.2,O28*0.1)+IF(P28&gt;15,0.1,0)+IF(N28&gt;0,1.2,0)),3)</f>
        <v>0</v>
      </c>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row>
    <row r="29" spans="1:55" ht="24.75" thickTop="1" thickBot="1" x14ac:dyDescent="0.4">
      <c r="A29" s="798"/>
      <c r="B29" s="799"/>
      <c r="C29" s="799"/>
      <c r="D29" s="799"/>
      <c r="E29" s="799"/>
      <c r="F29" s="799"/>
      <c r="G29" s="800"/>
      <c r="H29" s="211" t="s">
        <v>101</v>
      </c>
      <c r="I29" s="638" t="s">
        <v>100</v>
      </c>
      <c r="J29" s="639"/>
      <c r="K29" s="639"/>
      <c r="L29" s="640"/>
      <c r="M29" s="385">
        <f>SUMIFS(M6:M15,G6:G15,"ALTRO",H6:H15,"NON")     +SUMIFS(M6:M15,G6:G15,"cs",H6:H15,"NON")      +SUMIFS(M6:M15,G6:G15,"AT",H6:H15,"NON")</f>
        <v>0</v>
      </c>
      <c r="N29" s="85">
        <f t="shared" si="39"/>
        <v>0</v>
      </c>
      <c r="O29" s="86">
        <f t="shared" si="40"/>
        <v>0</v>
      </c>
      <c r="P29" s="87">
        <f t="shared" si="41"/>
        <v>0</v>
      </c>
      <c r="Q29" s="6">
        <f t="shared" si="42"/>
        <v>0</v>
      </c>
      <c r="R29" s="6">
        <f t="shared" si="43"/>
        <v>0</v>
      </c>
      <c r="S29" s="6">
        <f t="shared" si="44"/>
        <v>0</v>
      </c>
      <c r="T29" s="6">
        <f t="shared" si="45"/>
        <v>0</v>
      </c>
      <c r="U29" s="6">
        <f t="shared" si="46"/>
        <v>0</v>
      </c>
      <c r="V29" s="6">
        <f t="shared" si="47"/>
        <v>0</v>
      </c>
      <c r="W29" s="6">
        <f t="shared" si="48"/>
        <v>0</v>
      </c>
      <c r="X29" s="6">
        <f t="shared" si="49"/>
        <v>0</v>
      </c>
      <c r="AB29" s="97"/>
      <c r="AC29" s="386">
        <f>ROUND(IF(IF(O29&gt;12,0.6,O29*0.05)+IF(P29&gt;15,0.05,0)+IF(N29&gt;0,0.6,0)&gt;12,0.6,IF(O29&gt;12,0.6,O29*0.05)+IF(P29&gt;15,0.05,0)+IF(N29&gt;0,0.6,0)),3)</f>
        <v>0</v>
      </c>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row>
    <row r="30" spans="1:55" ht="24.75" thickTop="1" thickBot="1" x14ac:dyDescent="0.4">
      <c r="A30" s="778" t="s">
        <v>109</v>
      </c>
      <c r="B30" s="779"/>
      <c r="C30" s="779"/>
      <c r="D30" s="779"/>
      <c r="E30" s="779"/>
      <c r="F30" s="666" t="str">
        <f>IF(+Anno_1=0,"",+Anno_1)</f>
        <v/>
      </c>
      <c r="G30" s="667"/>
      <c r="H30" s="211" t="s">
        <v>101</v>
      </c>
      <c r="I30" s="638" t="s">
        <v>154</v>
      </c>
      <c r="J30" s="639"/>
      <c r="K30" s="639"/>
      <c r="L30" s="640"/>
      <c r="M30" s="389">
        <f>SUMIFS(M6:M15,G6:G15,"ALTRO",H6:H15,"ENTE")</f>
        <v>0</v>
      </c>
      <c r="N30" s="82">
        <f t="shared" si="39"/>
        <v>0</v>
      </c>
      <c r="O30" s="83">
        <f t="shared" si="40"/>
        <v>0</v>
      </c>
      <c r="P30" s="84">
        <f t="shared" si="41"/>
        <v>0</v>
      </c>
      <c r="Q30" s="6">
        <f t="shared" si="42"/>
        <v>0</v>
      </c>
      <c r="R30" s="6">
        <f t="shared" si="43"/>
        <v>0</v>
      </c>
      <c r="S30" s="6">
        <f t="shared" si="44"/>
        <v>0</v>
      </c>
      <c r="T30" s="6">
        <f t="shared" si="45"/>
        <v>0</v>
      </c>
      <c r="U30" s="6">
        <f t="shared" si="46"/>
        <v>0</v>
      </c>
      <c r="V30" s="6">
        <f t="shared" si="47"/>
        <v>0</v>
      </c>
      <c r="W30" s="6">
        <f t="shared" si="48"/>
        <v>0</v>
      </c>
      <c r="X30" s="6">
        <f t="shared" si="49"/>
        <v>0</v>
      </c>
      <c r="AB30" s="97"/>
      <c r="AC30" s="386">
        <f>ROUND(IF(IF(O30&gt;12,0.6,O30*0.05)+IF(P30&gt;15,0.05,0)+IF(N30&gt;0,0.6,0)&gt;12,0.6,IF(O30&gt;12,0.6,O30*0.05)+IF(P30&gt;15,0.05,0)+IF(N30&gt;0,0.6,0)),3)</f>
        <v>0</v>
      </c>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row>
    <row r="31" spans="1:55" ht="24.75" thickTop="1" thickBot="1" x14ac:dyDescent="0.4">
      <c r="A31" s="780"/>
      <c r="B31" s="781"/>
      <c r="C31" s="781"/>
      <c r="D31" s="781"/>
      <c r="E31" s="781"/>
      <c r="F31" s="668"/>
      <c r="G31" s="669"/>
      <c r="H31" s="656" t="s">
        <v>110</v>
      </c>
      <c r="I31" s="657"/>
      <c r="J31" s="657"/>
      <c r="K31" s="657"/>
      <c r="L31" s="658"/>
      <c r="M31" s="390">
        <f>SUM(M26:M30)</f>
        <v>0</v>
      </c>
      <c r="N31" s="148">
        <f t="shared" si="39"/>
        <v>0</v>
      </c>
      <c r="O31" s="146">
        <f t="shared" si="40"/>
        <v>0</v>
      </c>
      <c r="P31" s="147">
        <f t="shared" si="41"/>
        <v>0</v>
      </c>
      <c r="Q31" s="6">
        <f t="shared" si="42"/>
        <v>0</v>
      </c>
      <c r="R31" s="6">
        <f>M31/365</f>
        <v>0</v>
      </c>
      <c r="S31" s="6">
        <f t="shared" si="44"/>
        <v>0</v>
      </c>
      <c r="T31" s="6">
        <f t="shared" si="45"/>
        <v>0</v>
      </c>
      <c r="U31" s="6">
        <f>M31-T31</f>
        <v>0</v>
      </c>
      <c r="V31" s="6">
        <f t="shared" si="47"/>
        <v>0</v>
      </c>
      <c r="W31" s="6">
        <f t="shared" si="48"/>
        <v>0</v>
      </c>
      <c r="X31" s="6">
        <f t="shared" si="49"/>
        <v>0</v>
      </c>
      <c r="AB31" s="97"/>
      <c r="AC31" s="388">
        <f>IF(SUM(AC26:AC30)&gt;6,6,SUM(AC26:AC30))</f>
        <v>0</v>
      </c>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row>
    <row r="32" spans="1:55" ht="23.25" x14ac:dyDescent="0.2">
      <c r="A32" s="201"/>
      <c r="B32" s="201"/>
      <c r="C32" s="201"/>
      <c r="D32" s="201"/>
      <c r="E32" s="201"/>
      <c r="F32" s="201"/>
      <c r="G32" s="201"/>
      <c r="H32" s="105"/>
      <c r="I32" s="106"/>
      <c r="J32" s="101"/>
      <c r="K32" s="101"/>
      <c r="L32" s="101"/>
      <c r="M32" s="392"/>
      <c r="N32" s="107"/>
      <c r="O32" s="107"/>
      <c r="P32" s="107"/>
      <c r="Q32" s="97"/>
      <c r="R32" s="97"/>
      <c r="S32" s="97"/>
      <c r="T32" s="97"/>
      <c r="U32" s="97"/>
      <c r="V32" s="97"/>
      <c r="W32" s="97"/>
      <c r="X32" s="97"/>
      <c r="Y32" s="97"/>
      <c r="Z32" s="97"/>
      <c r="AA32" s="97"/>
      <c r="AB32" s="97"/>
      <c r="AC32" s="109"/>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row>
    <row r="33" spans="1:55" ht="24" thickBot="1" x14ac:dyDescent="0.4">
      <c r="A33" s="201"/>
      <c r="B33" s="201"/>
      <c r="C33" s="201"/>
      <c r="D33" s="201"/>
      <c r="E33" s="201"/>
      <c r="F33" s="201"/>
      <c r="G33" s="201"/>
      <c r="H33" s="97"/>
      <c r="I33" s="97"/>
      <c r="J33" s="97"/>
      <c r="K33" s="97"/>
      <c r="L33" s="97"/>
      <c r="M33" s="392"/>
      <c r="N33" s="103" t="s">
        <v>85</v>
      </c>
      <c r="O33" s="103" t="s">
        <v>86</v>
      </c>
      <c r="P33" s="103" t="s">
        <v>87</v>
      </c>
      <c r="Q33" s="110"/>
      <c r="R33" s="110"/>
      <c r="S33" s="110"/>
      <c r="T33" s="110"/>
      <c r="U33" s="110"/>
      <c r="V33" s="110"/>
      <c r="W33" s="110"/>
      <c r="X33" s="110"/>
      <c r="Y33" s="97"/>
      <c r="Z33" s="97"/>
      <c r="AA33" s="97"/>
      <c r="AB33" s="97"/>
      <c r="AC33" s="104" t="s">
        <v>103</v>
      </c>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row>
    <row r="34" spans="1:55" ht="24.75" thickTop="1" thickBot="1" x14ac:dyDescent="0.4">
      <c r="A34" s="786" t="s">
        <v>102</v>
      </c>
      <c r="B34" s="787"/>
      <c r="C34" s="787"/>
      <c r="D34" s="787"/>
      <c r="E34" s="787"/>
      <c r="F34" s="787"/>
      <c r="G34" s="788"/>
      <c r="H34" s="210" t="s">
        <v>61</v>
      </c>
      <c r="I34" s="638" t="s">
        <v>150</v>
      </c>
      <c r="J34" s="639"/>
      <c r="K34" s="639"/>
      <c r="L34" s="640"/>
      <c r="M34" s="385">
        <f>SUMIFS(M6:M15,G6:G15,"AT",H6:H15,"ss")</f>
        <v>0</v>
      </c>
      <c r="N34" s="94">
        <f t="shared" ref="N34:N39" si="50">FLOOR(R34,1)</f>
        <v>0</v>
      </c>
      <c r="O34" s="95">
        <f t="shared" ref="O34:O39" si="51">FLOOR(V34,1)</f>
        <v>0</v>
      </c>
      <c r="P34" s="96">
        <f t="shared" ref="P34:P39" si="52">U34-X34</f>
        <v>0</v>
      </c>
      <c r="Q34" s="6">
        <f t="shared" ref="Q34:Q39" si="53">T34+X34+Y34</f>
        <v>0</v>
      </c>
      <c r="R34" s="6">
        <f t="shared" ref="R34:R38" si="54">M34/365</f>
        <v>0</v>
      </c>
      <c r="S34" s="6">
        <f t="shared" ref="S34:S39" si="55">FLOOR(R34,1)</f>
        <v>0</v>
      </c>
      <c r="T34" s="6">
        <f t="shared" ref="T34:T39" si="56">S34*365</f>
        <v>0</v>
      </c>
      <c r="U34" s="6">
        <f t="shared" ref="U34:U38" si="57">M34-T34</f>
        <v>0</v>
      </c>
      <c r="V34" s="6">
        <f t="shared" ref="V34:V39" si="58">U34/30</f>
        <v>0</v>
      </c>
      <c r="W34" s="6">
        <f t="shared" ref="W34:W39" si="59">FLOOR(V34,1)</f>
        <v>0</v>
      </c>
      <c r="X34" s="6">
        <f t="shared" ref="X34:X39" si="60">W34*30</f>
        <v>0</v>
      </c>
      <c r="AB34" s="97"/>
      <c r="AC34" s="386">
        <f>ROUND(IF(IF(O34&gt;12,6,O34*0.5)+IF(P34&gt;15,0.5,0)+IF(N34&gt;0,6,0)&gt;12,6,IF(O34&gt;12,6,O34*0.5)+IF(P34&gt;15,0.5,0)+IF(N34&gt;0,6,0)),3)</f>
        <v>0</v>
      </c>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row>
    <row r="35" spans="1:55" ht="24.75" thickTop="1" thickBot="1" x14ac:dyDescent="0.4">
      <c r="A35" s="789" t="s">
        <v>106</v>
      </c>
      <c r="B35" s="790"/>
      <c r="C35" s="790"/>
      <c r="D35" s="790"/>
      <c r="E35" s="790"/>
      <c r="F35" s="790"/>
      <c r="G35" s="791"/>
      <c r="H35" s="210" t="s">
        <v>61</v>
      </c>
      <c r="I35" s="638" t="s">
        <v>100</v>
      </c>
      <c r="J35" s="639"/>
      <c r="K35" s="639"/>
      <c r="L35" s="640"/>
      <c r="M35" s="385">
        <f>SUMIFS(M6:M15,G6:G15,"AT",H6:H15,"NON")</f>
        <v>0</v>
      </c>
      <c r="N35" s="85">
        <f t="shared" si="50"/>
        <v>0</v>
      </c>
      <c r="O35" s="86">
        <f t="shared" si="51"/>
        <v>0</v>
      </c>
      <c r="P35" s="87">
        <f t="shared" si="52"/>
        <v>0</v>
      </c>
      <c r="Q35" s="6">
        <f t="shared" si="53"/>
        <v>0</v>
      </c>
      <c r="R35" s="6">
        <f t="shared" si="54"/>
        <v>0</v>
      </c>
      <c r="S35" s="6">
        <f t="shared" si="55"/>
        <v>0</v>
      </c>
      <c r="T35" s="6">
        <f t="shared" si="56"/>
        <v>0</v>
      </c>
      <c r="U35" s="6">
        <f t="shared" si="57"/>
        <v>0</v>
      </c>
      <c r="V35" s="6">
        <f t="shared" si="58"/>
        <v>0</v>
      </c>
      <c r="W35" s="6">
        <f t="shared" si="59"/>
        <v>0</v>
      </c>
      <c r="X35" s="6">
        <f t="shared" si="60"/>
        <v>0</v>
      </c>
      <c r="AB35" s="97"/>
      <c r="AC35" s="386">
        <f>ROUND(IF(IF(O35&gt;12,3,O35*0.25)+IF(P35&gt;15,0.25,0)+IF(N35&gt;0,3,0)&gt;12,6,IF(O35&gt;12,3,O35*0.25)+IF(P35&gt;15,0.25,0)+IF(N35&gt;0,3,0)),3)</f>
        <v>0</v>
      </c>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row>
    <row r="36" spans="1:55" ht="24.75" thickTop="1" thickBot="1" x14ac:dyDescent="0.4">
      <c r="A36" s="792"/>
      <c r="B36" s="793"/>
      <c r="C36" s="793"/>
      <c r="D36" s="793"/>
      <c r="E36" s="793"/>
      <c r="F36" s="793"/>
      <c r="G36" s="794"/>
      <c r="H36" s="211" t="s">
        <v>101</v>
      </c>
      <c r="I36" s="638" t="s">
        <v>150</v>
      </c>
      <c r="J36" s="639"/>
      <c r="K36" s="639"/>
      <c r="L36" s="640"/>
      <c r="M36" s="385">
        <f>SUMIFS(M6:M15,G6:G15,"ALTRO",H6:H15,"SS")+SUMIFS(M6:M15,G6:G15,"CS",H6:H15,"SS")+SUMIFS(M6:M15,G6:G15,"AA",H6:H15,"SS")</f>
        <v>0</v>
      </c>
      <c r="N36" s="85">
        <f t="shared" si="50"/>
        <v>0</v>
      </c>
      <c r="O36" s="86">
        <f t="shared" si="51"/>
        <v>0</v>
      </c>
      <c r="P36" s="87">
        <f t="shared" si="52"/>
        <v>0</v>
      </c>
      <c r="Q36" s="6">
        <f t="shared" si="53"/>
        <v>0</v>
      </c>
      <c r="R36" s="6">
        <f t="shared" si="54"/>
        <v>0</v>
      </c>
      <c r="S36" s="6">
        <f t="shared" si="55"/>
        <v>0</v>
      </c>
      <c r="T36" s="6">
        <f t="shared" si="56"/>
        <v>0</v>
      </c>
      <c r="U36" s="6">
        <f t="shared" si="57"/>
        <v>0</v>
      </c>
      <c r="V36" s="6">
        <f t="shared" si="58"/>
        <v>0</v>
      </c>
      <c r="W36" s="6">
        <f t="shared" si="59"/>
        <v>0</v>
      </c>
      <c r="X36" s="6">
        <f t="shared" si="60"/>
        <v>0</v>
      </c>
      <c r="AB36" s="97"/>
      <c r="AC36" s="386">
        <f>ROUND(IF(IF(O36&gt;12,1.2,O36*0.1)+IF(P36&gt;15,0.1,0)+IF(N36&gt;0,1.2,0)&gt;12,1.2,IF(O36&gt;12,1.2,O36*0.1)+IF(P36&gt;15,0.1,0)+IF(N36&gt;0,1.2,0)),3)</f>
        <v>0</v>
      </c>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row>
    <row r="37" spans="1:55" ht="24.75" thickTop="1" thickBot="1" x14ac:dyDescent="0.4">
      <c r="A37" s="792"/>
      <c r="B37" s="793"/>
      <c r="C37" s="793"/>
      <c r="D37" s="793"/>
      <c r="E37" s="793"/>
      <c r="F37" s="793"/>
      <c r="G37" s="794"/>
      <c r="H37" s="211" t="s">
        <v>101</v>
      </c>
      <c r="I37" s="638" t="s">
        <v>100</v>
      </c>
      <c r="J37" s="639"/>
      <c r="K37" s="639"/>
      <c r="L37" s="640"/>
      <c r="M37" s="385">
        <f>SUMIFS(M6:M15,G6:G15,"ALTRO",H6:H15,"NON")+          SUMIFS(M6:M15,G6:G15,"cs",H6:H15,"NON")                 +SUMIFS(M6:M15,G6:G15,"Aa",H6:H15,"NON")</f>
        <v>0</v>
      </c>
      <c r="N37" s="85">
        <f t="shared" si="50"/>
        <v>0</v>
      </c>
      <c r="O37" s="86">
        <f t="shared" si="51"/>
        <v>0</v>
      </c>
      <c r="P37" s="87">
        <f t="shared" si="52"/>
        <v>0</v>
      </c>
      <c r="Q37" s="6">
        <f t="shared" si="53"/>
        <v>0</v>
      </c>
      <c r="R37" s="6">
        <f t="shared" si="54"/>
        <v>0</v>
      </c>
      <c r="S37" s="6">
        <f t="shared" si="55"/>
        <v>0</v>
      </c>
      <c r="T37" s="6">
        <f t="shared" si="56"/>
        <v>0</v>
      </c>
      <c r="U37" s="6">
        <f t="shared" si="57"/>
        <v>0</v>
      </c>
      <c r="V37" s="6">
        <f t="shared" si="58"/>
        <v>0</v>
      </c>
      <c r="W37" s="6">
        <f t="shared" si="59"/>
        <v>0</v>
      </c>
      <c r="X37" s="6">
        <f t="shared" si="60"/>
        <v>0</v>
      </c>
      <c r="AB37" s="97"/>
      <c r="AC37" s="386">
        <f>ROUND(IF(IF(O37&gt;12,0.6,O37*0.05)+IF(P37&gt;15,0.05,0)+IF(N37&gt;0,0.6,0)&gt;12,0.6,IF(O37&gt;12,0.6,O37*0.05)+IF(P37&gt;15,0.05,0)+IF(N37&gt;0,0.6,0)),3)</f>
        <v>0</v>
      </c>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row>
    <row r="38" spans="1:55" ht="24.75" thickTop="1" thickBot="1" x14ac:dyDescent="0.4">
      <c r="A38" s="782" t="s">
        <v>109</v>
      </c>
      <c r="B38" s="783"/>
      <c r="C38" s="783"/>
      <c r="D38" s="783"/>
      <c r="E38" s="783"/>
      <c r="F38" s="634" t="str">
        <f>IF(+Anno_1=0,"",+Anno_1)</f>
        <v/>
      </c>
      <c r="G38" s="635"/>
      <c r="H38" s="211" t="s">
        <v>101</v>
      </c>
      <c r="I38" s="638" t="s">
        <v>154</v>
      </c>
      <c r="J38" s="639"/>
      <c r="K38" s="639"/>
      <c r="L38" s="640"/>
      <c r="M38" s="385">
        <f>SUMIFS(M6:M15,G6:G15,"ALTRO",H6:H15,"ENTE")</f>
        <v>0</v>
      </c>
      <c r="N38" s="91">
        <f t="shared" si="50"/>
        <v>0</v>
      </c>
      <c r="O38" s="92">
        <f t="shared" si="51"/>
        <v>0</v>
      </c>
      <c r="P38" s="93">
        <f t="shared" si="52"/>
        <v>0</v>
      </c>
      <c r="Q38" s="6">
        <f t="shared" si="53"/>
        <v>0</v>
      </c>
      <c r="R38" s="6">
        <f t="shared" si="54"/>
        <v>0</v>
      </c>
      <c r="S38" s="6">
        <f t="shared" si="55"/>
        <v>0</v>
      </c>
      <c r="T38" s="6">
        <f t="shared" si="56"/>
        <v>0</v>
      </c>
      <c r="U38" s="6">
        <f t="shared" si="57"/>
        <v>0</v>
      </c>
      <c r="V38" s="6">
        <f t="shared" si="58"/>
        <v>0</v>
      </c>
      <c r="W38" s="6">
        <f t="shared" si="59"/>
        <v>0</v>
      </c>
      <c r="X38" s="6">
        <f t="shared" si="60"/>
        <v>0</v>
      </c>
      <c r="AB38" s="97"/>
      <c r="AC38" s="386">
        <f>ROUND(IF(IF(O38&gt;12,0.6,O38*0.05)+IF(P38&gt;15,0.05,0)+IF(N38&gt;0,0.6,0)&gt;12,0.6,IF(O38&gt;12,0.6,O38*0.05)+IF(P38&gt;15,0.05,0)+IF(N38&gt;0,0.6,0)),3)</f>
        <v>0</v>
      </c>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row>
    <row r="39" spans="1:55" ht="24.75" thickTop="1" thickBot="1" x14ac:dyDescent="0.4">
      <c r="A39" s="784"/>
      <c r="B39" s="785"/>
      <c r="C39" s="785"/>
      <c r="D39" s="785"/>
      <c r="E39" s="785"/>
      <c r="F39" s="636"/>
      <c r="G39" s="637"/>
      <c r="H39" s="656" t="s">
        <v>110</v>
      </c>
      <c r="I39" s="657"/>
      <c r="J39" s="657"/>
      <c r="K39" s="657"/>
      <c r="L39" s="658"/>
      <c r="M39" s="390">
        <f>SUM(M34:M38)</f>
        <v>0</v>
      </c>
      <c r="N39" s="148">
        <f t="shared" si="50"/>
        <v>0</v>
      </c>
      <c r="O39" s="146">
        <f t="shared" si="51"/>
        <v>0</v>
      </c>
      <c r="P39" s="147">
        <f t="shared" si="52"/>
        <v>0</v>
      </c>
      <c r="Q39" s="6">
        <f t="shared" si="53"/>
        <v>0</v>
      </c>
      <c r="R39" s="6">
        <f>M39/365</f>
        <v>0</v>
      </c>
      <c r="S39" s="6">
        <f t="shared" si="55"/>
        <v>0</v>
      </c>
      <c r="T39" s="6">
        <f t="shared" si="56"/>
        <v>0</v>
      </c>
      <c r="U39" s="6">
        <f>M39-T39</f>
        <v>0</v>
      </c>
      <c r="V39" s="6">
        <f t="shared" si="58"/>
        <v>0</v>
      </c>
      <c r="W39" s="6">
        <f t="shared" si="59"/>
        <v>0</v>
      </c>
      <c r="X39" s="6">
        <f t="shared" si="60"/>
        <v>0</v>
      </c>
      <c r="AB39" s="97"/>
      <c r="AC39" s="388">
        <f>IF(SUM(AC34:AC38)&gt;6,6,SUM(AC34:AC38))</f>
        <v>0</v>
      </c>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row>
    <row r="40" spans="1:55" ht="23.25" x14ac:dyDescent="0.2">
      <c r="A40" s="97"/>
      <c r="B40" s="97"/>
      <c r="C40" s="97"/>
      <c r="D40" s="97"/>
      <c r="E40" s="97"/>
      <c r="F40" s="97"/>
      <c r="G40" s="97"/>
      <c r="H40" s="105"/>
      <c r="I40" s="106"/>
      <c r="J40" s="101"/>
      <c r="K40" s="101"/>
      <c r="L40" s="101"/>
      <c r="M40" s="102"/>
      <c r="N40" s="111"/>
      <c r="O40" s="111"/>
      <c r="P40" s="111"/>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row>
    <row r="41" spans="1:55" ht="23.25" x14ac:dyDescent="0.2">
      <c r="A41" s="97"/>
      <c r="B41" s="97"/>
      <c r="C41" s="97"/>
      <c r="D41" s="97"/>
      <c r="E41" s="97"/>
      <c r="F41" s="97"/>
      <c r="G41" s="97"/>
      <c r="H41" s="105"/>
      <c r="I41" s="106"/>
      <c r="J41" s="101"/>
      <c r="K41" s="101"/>
      <c r="L41" s="101"/>
      <c r="M41" s="102"/>
      <c r="N41" s="111"/>
      <c r="O41" s="111"/>
      <c r="P41" s="111"/>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row>
    <row r="42" spans="1:55" x14ac:dyDescent="0.2">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row>
    <row r="43" spans="1:55" x14ac:dyDescent="0.2">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row>
    <row r="44" spans="1:55"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row>
    <row r="45" spans="1:55"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row>
    <row r="46" spans="1:55"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row>
    <row r="47" spans="1:55"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row>
    <row r="48" spans="1:55"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row>
    <row r="49" spans="1:55"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row>
    <row r="50" spans="1:55" x14ac:dyDescent="0.2">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row>
    <row r="51" spans="1:55" x14ac:dyDescent="0.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row>
    <row r="52" spans="1:55" x14ac:dyDescent="0.2">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row>
    <row r="53" spans="1:55" x14ac:dyDescent="0.2">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row>
    <row r="54" spans="1:55"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row>
    <row r="55" spans="1:55" x14ac:dyDescent="0.2">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row>
    <row r="56" spans="1:55"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row>
  </sheetData>
  <sheetProtection algorithmName="SHA-512" hashValue="8ZKYubD/amfG16131SOtLaax3u905BPuNqX5hQ/cQc/9sm+0Bpo8jyoVBbs+FDm4+/0TBI38oPLNw8KTWOP8mg==" saltValue="16Iaolg0iDVwRBq+cu1APg==" spinCount="100000" sheet="1" objects="1" scenarios="1"/>
  <mergeCells count="70">
    <mergeCell ref="AF2:AG2"/>
    <mergeCell ref="AI4:AN4"/>
    <mergeCell ref="AI6:AN6"/>
    <mergeCell ref="AI10:AN10"/>
    <mergeCell ref="AI11:AN11"/>
    <mergeCell ref="AI1:AN2"/>
    <mergeCell ref="AI12:AN13"/>
    <mergeCell ref="A4:A5"/>
    <mergeCell ref="B4:B5"/>
    <mergeCell ref="C4:C5"/>
    <mergeCell ref="D4:D5"/>
    <mergeCell ref="E4:E5"/>
    <mergeCell ref="AE4:AG6"/>
    <mergeCell ref="A6:A15"/>
    <mergeCell ref="H6:L6"/>
    <mergeCell ref="AC6:AC15"/>
    <mergeCell ref="H7:L7"/>
    <mergeCell ref="AE7:AG7"/>
    <mergeCell ref="F4:F5"/>
    <mergeCell ref="G4:G5"/>
    <mergeCell ref="H4:L5"/>
    <mergeCell ref="M4:M5"/>
    <mergeCell ref="A1:B2"/>
    <mergeCell ref="C1:C2"/>
    <mergeCell ref="F1:J2"/>
    <mergeCell ref="K1:AC2"/>
    <mergeCell ref="H3:L3"/>
    <mergeCell ref="N4:P4"/>
    <mergeCell ref="AC4:AC5"/>
    <mergeCell ref="H8:L8"/>
    <mergeCell ref="AE8:AG8"/>
    <mergeCell ref="H9:L9"/>
    <mergeCell ref="H10:L10"/>
    <mergeCell ref="AD10:AD13"/>
    <mergeCell ref="AE10:AG15"/>
    <mergeCell ref="H14:L14"/>
    <mergeCell ref="H15:L15"/>
    <mergeCell ref="H11:L11"/>
    <mergeCell ref="H12:L12"/>
    <mergeCell ref="H13:L13"/>
    <mergeCell ref="A18:G18"/>
    <mergeCell ref="I18:L18"/>
    <mergeCell ref="A19:G21"/>
    <mergeCell ref="I19:L19"/>
    <mergeCell ref="I20:L20"/>
    <mergeCell ref="I21:L21"/>
    <mergeCell ref="A22:E23"/>
    <mergeCell ref="F22:G23"/>
    <mergeCell ref="I22:L22"/>
    <mergeCell ref="H23:L23"/>
    <mergeCell ref="A26:G26"/>
    <mergeCell ref="I26:L26"/>
    <mergeCell ref="A27:G29"/>
    <mergeCell ref="I27:L27"/>
    <mergeCell ref="I28:L28"/>
    <mergeCell ref="I29:L29"/>
    <mergeCell ref="A30:E31"/>
    <mergeCell ref="F30:G31"/>
    <mergeCell ref="I30:L30"/>
    <mergeCell ref="H31:L31"/>
    <mergeCell ref="A38:E39"/>
    <mergeCell ref="F38:G39"/>
    <mergeCell ref="I38:L38"/>
    <mergeCell ref="H39:L39"/>
    <mergeCell ref="A34:G34"/>
    <mergeCell ref="I34:L34"/>
    <mergeCell ref="A35:G37"/>
    <mergeCell ref="I35:L35"/>
    <mergeCell ref="I36:L36"/>
    <mergeCell ref="I37:L37"/>
  </mergeCells>
  <pageMargins left="0.7" right="0.7" top="0.75" bottom="0.75" header="0.3" footer="0.3"/>
  <pageSetup paperSize="9" scale="60"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9">
    <pageSetUpPr fitToPage="1"/>
  </sheetPr>
  <dimension ref="A1:BB56"/>
  <sheetViews>
    <sheetView zoomScale="75" zoomScaleNormal="75" workbookViewId="0">
      <selection activeCell="AH27" sqref="AH27"/>
    </sheetView>
  </sheetViews>
  <sheetFormatPr defaultRowHeight="12.75" x14ac:dyDescent="0.2"/>
  <cols>
    <col min="1" max="1" width="7" customWidth="1"/>
    <col min="2" max="2" width="3.83203125" customWidth="1"/>
    <col min="3" max="3" width="28.6640625" customWidth="1"/>
    <col min="4" max="5" width="18.83203125" customWidth="1"/>
    <col min="6" max="6" width="15.6640625" customWidth="1"/>
    <col min="7" max="7" width="12.6640625" customWidth="1"/>
    <col min="8" max="8" width="5.6640625" customWidth="1"/>
    <col min="9" max="12" width="1.83203125" customWidth="1"/>
    <col min="13" max="13" width="9.6640625" customWidth="1"/>
    <col min="14" max="16" width="6.1640625" customWidth="1"/>
    <col min="17" max="26" width="0" hidden="1" customWidth="1"/>
    <col min="27" max="27" width="0.1640625" customWidth="1"/>
    <col min="28" max="28" width="2" customWidth="1"/>
    <col min="29" max="29" width="12.6640625" customWidth="1"/>
    <col min="30" max="30" width="2.6640625" customWidth="1"/>
    <col min="31" max="31" width="20.33203125" customWidth="1"/>
    <col min="32" max="32" width="1.6640625" customWidth="1"/>
    <col min="33" max="33" width="6.6640625" customWidth="1"/>
    <col min="34" max="34" width="2.6640625" customWidth="1"/>
    <col min="39" max="39" width="2.6640625" customWidth="1"/>
  </cols>
  <sheetData>
    <row r="1" spans="1:54" ht="25.35" customHeight="1" thickBot="1" x14ac:dyDescent="0.25">
      <c r="A1" s="691" t="s">
        <v>108</v>
      </c>
      <c r="B1" s="692"/>
      <c r="C1" s="695"/>
      <c r="D1" s="149" t="s">
        <v>84</v>
      </c>
      <c r="E1" s="150" t="s">
        <v>5</v>
      </c>
      <c r="F1" s="676" t="s">
        <v>142</v>
      </c>
      <c r="G1" s="677"/>
      <c r="H1" s="677"/>
      <c r="I1" s="677"/>
      <c r="J1" s="677"/>
      <c r="K1" s="670" t="str">
        <f>IF(+'SCHEDE '!B2=0,"Inserire il nome nel file SCHEDE",+'SCHEDE '!B2)</f>
        <v/>
      </c>
      <c r="L1" s="671"/>
      <c r="M1" s="671"/>
      <c r="N1" s="671"/>
      <c r="O1" s="671"/>
      <c r="P1" s="671"/>
      <c r="Q1" s="671"/>
      <c r="R1" s="671"/>
      <c r="S1" s="671"/>
      <c r="T1" s="671"/>
      <c r="U1" s="671"/>
      <c r="V1" s="671"/>
      <c r="W1" s="671"/>
      <c r="X1" s="671"/>
      <c r="Y1" s="671"/>
      <c r="Z1" s="671"/>
      <c r="AA1" s="671"/>
      <c r="AB1" s="671"/>
      <c r="AC1" s="672"/>
      <c r="AD1" s="97"/>
      <c r="AE1" s="97"/>
      <c r="AF1" s="97"/>
      <c r="AG1" s="97"/>
      <c r="AH1" s="97"/>
      <c r="AI1" s="617" t="s">
        <v>228</v>
      </c>
      <c r="AJ1" s="618"/>
      <c r="AK1" s="618"/>
      <c r="AL1" s="618"/>
      <c r="AM1" s="618"/>
      <c r="AN1" s="619"/>
      <c r="AO1" s="97"/>
      <c r="AP1" s="97"/>
      <c r="AQ1" s="97"/>
      <c r="AR1" s="97"/>
      <c r="AS1" s="97"/>
      <c r="AT1" s="97"/>
      <c r="AU1" s="97"/>
      <c r="AV1" s="97"/>
      <c r="AW1" s="97"/>
      <c r="AX1" s="97"/>
      <c r="AY1" s="97"/>
      <c r="AZ1" s="97"/>
      <c r="BA1" s="97"/>
      <c r="BB1" s="97"/>
    </row>
    <row r="2" spans="1:54" ht="25.35" customHeight="1" thickBot="1" x14ac:dyDescent="0.25">
      <c r="A2" s="693"/>
      <c r="B2" s="694"/>
      <c r="C2" s="696"/>
      <c r="D2" s="136"/>
      <c r="E2" s="137"/>
      <c r="F2" s="678"/>
      <c r="G2" s="679"/>
      <c r="H2" s="679"/>
      <c r="I2" s="679"/>
      <c r="J2" s="679"/>
      <c r="K2" s="673"/>
      <c r="L2" s="674"/>
      <c r="M2" s="674"/>
      <c r="N2" s="674"/>
      <c r="O2" s="674"/>
      <c r="P2" s="674"/>
      <c r="Q2" s="674"/>
      <c r="R2" s="674"/>
      <c r="S2" s="674"/>
      <c r="T2" s="674"/>
      <c r="U2" s="674"/>
      <c r="V2" s="674"/>
      <c r="W2" s="674"/>
      <c r="X2" s="674"/>
      <c r="Y2" s="674"/>
      <c r="Z2" s="674"/>
      <c r="AA2" s="674"/>
      <c r="AB2" s="674"/>
      <c r="AC2" s="675"/>
      <c r="AD2" s="97"/>
      <c r="AE2" s="117" t="s">
        <v>7</v>
      </c>
      <c r="AF2" s="721" t="str">
        <f>+Start!X4</f>
        <v>21.3</v>
      </c>
      <c r="AG2" s="722"/>
      <c r="AH2" s="97"/>
      <c r="AI2" s="620"/>
      <c r="AJ2" s="621"/>
      <c r="AK2" s="621"/>
      <c r="AL2" s="621"/>
      <c r="AM2" s="621"/>
      <c r="AN2" s="622"/>
      <c r="AO2" s="97"/>
      <c r="AP2" s="97"/>
      <c r="AQ2" s="97"/>
      <c r="AR2" s="97"/>
      <c r="AS2" s="97"/>
      <c r="AT2" s="97"/>
      <c r="AU2" s="97"/>
      <c r="AV2" s="97"/>
      <c r="AW2" s="97"/>
      <c r="AX2" s="97"/>
      <c r="AY2" s="97"/>
      <c r="AZ2" s="97"/>
      <c r="BA2" s="97"/>
      <c r="BB2" s="97"/>
    </row>
    <row r="3" spans="1:54" ht="25.35" customHeight="1" thickBot="1" x14ac:dyDescent="0.25">
      <c r="A3" s="112"/>
      <c r="B3" s="112"/>
      <c r="C3" s="112"/>
      <c r="D3" s="112"/>
      <c r="E3" s="112"/>
      <c r="F3" s="135"/>
      <c r="G3" s="134" t="s">
        <v>134</v>
      </c>
      <c r="H3" s="698" t="s">
        <v>143</v>
      </c>
      <c r="I3" s="699"/>
      <c r="J3" s="699"/>
      <c r="K3" s="699"/>
      <c r="L3" s="700"/>
      <c r="M3" s="112"/>
      <c r="N3" s="112"/>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row>
    <row r="4" spans="1:54" ht="30" customHeight="1" thickTop="1" x14ac:dyDescent="0.2">
      <c r="A4" s="762" t="s">
        <v>108</v>
      </c>
      <c r="B4" s="746" t="s">
        <v>89</v>
      </c>
      <c r="C4" s="703" t="s">
        <v>83</v>
      </c>
      <c r="D4" s="701" t="s">
        <v>84</v>
      </c>
      <c r="E4" s="701" t="s">
        <v>5</v>
      </c>
      <c r="F4" s="748" t="s">
        <v>107</v>
      </c>
      <c r="G4" s="689" t="s">
        <v>151</v>
      </c>
      <c r="H4" s="680" t="s">
        <v>149</v>
      </c>
      <c r="I4" s="681"/>
      <c r="J4" s="681"/>
      <c r="K4" s="681"/>
      <c r="L4" s="682"/>
      <c r="M4" s="716" t="s">
        <v>6</v>
      </c>
      <c r="N4" s="718" t="s">
        <v>88</v>
      </c>
      <c r="O4" s="719"/>
      <c r="P4" s="720"/>
      <c r="Q4" s="72" t="s">
        <v>90</v>
      </c>
      <c r="R4" s="72" t="s">
        <v>91</v>
      </c>
      <c r="S4" s="72" t="s">
        <v>92</v>
      </c>
      <c r="T4" s="72" t="s">
        <v>93</v>
      </c>
      <c r="U4" s="72" t="s">
        <v>94</v>
      </c>
      <c r="V4" s="72" t="s">
        <v>95</v>
      </c>
      <c r="W4" s="72" t="s">
        <v>96</v>
      </c>
      <c r="X4" s="72" t="s">
        <v>97</v>
      </c>
      <c r="Y4" s="72" t="s">
        <v>98</v>
      </c>
      <c r="AA4" s="69"/>
      <c r="AB4" s="97"/>
      <c r="AC4" s="764" t="s">
        <v>135</v>
      </c>
      <c r="AD4" s="98"/>
      <c r="AE4" s="731" t="s">
        <v>111</v>
      </c>
      <c r="AF4" s="732"/>
      <c r="AG4" s="733"/>
      <c r="AH4" s="97"/>
      <c r="AI4" s="623" t="s">
        <v>144</v>
      </c>
      <c r="AJ4" s="623"/>
      <c r="AK4" s="623"/>
      <c r="AL4" s="623"/>
      <c r="AM4" s="623"/>
      <c r="AN4" s="623"/>
      <c r="AO4" s="97"/>
      <c r="AP4" s="97"/>
      <c r="AQ4" s="97"/>
      <c r="AR4" s="97"/>
      <c r="AS4" s="97"/>
      <c r="AT4" s="97"/>
      <c r="AU4" s="97"/>
      <c r="AV4" s="97"/>
      <c r="AW4" s="97"/>
      <c r="AX4" s="97"/>
      <c r="AY4" s="97"/>
      <c r="AZ4" s="97"/>
      <c r="BA4" s="97"/>
      <c r="BB4" s="97"/>
    </row>
    <row r="5" spans="1:54" ht="30" customHeight="1" thickBot="1" x14ac:dyDescent="0.25">
      <c r="A5" s="763"/>
      <c r="B5" s="747"/>
      <c r="C5" s="704"/>
      <c r="D5" s="702"/>
      <c r="E5" s="702"/>
      <c r="F5" s="749"/>
      <c r="G5" s="690"/>
      <c r="H5" s="683"/>
      <c r="I5" s="684"/>
      <c r="J5" s="684"/>
      <c r="K5" s="684"/>
      <c r="L5" s="685"/>
      <c r="M5" s="717"/>
      <c r="N5" s="68" t="s">
        <v>85</v>
      </c>
      <c r="O5" s="4" t="s">
        <v>86</v>
      </c>
      <c r="P5" s="5" t="s">
        <v>87</v>
      </c>
      <c r="Q5" s="72" t="s">
        <v>99</v>
      </c>
      <c r="R5" s="73"/>
      <c r="S5" s="73"/>
      <c r="T5" s="73"/>
      <c r="U5" s="73"/>
      <c r="V5" s="73"/>
      <c r="W5" s="73"/>
      <c r="X5" s="73"/>
      <c r="Y5" s="73"/>
      <c r="AA5" s="69"/>
      <c r="AB5" s="97"/>
      <c r="AC5" s="765"/>
      <c r="AD5" s="98"/>
      <c r="AE5" s="734"/>
      <c r="AF5" s="735"/>
      <c r="AG5" s="736"/>
      <c r="AH5" s="97"/>
      <c r="AI5" s="215" t="s">
        <v>145</v>
      </c>
      <c r="AJ5" s="215"/>
      <c r="AK5" s="215"/>
      <c r="AL5" s="215"/>
      <c r="AM5" s="290"/>
      <c r="AN5" s="297"/>
      <c r="AO5" s="97"/>
      <c r="AP5" s="97"/>
      <c r="AQ5" s="97"/>
      <c r="AR5" s="97"/>
      <c r="AS5" s="97"/>
      <c r="AT5" s="97"/>
      <c r="AU5" s="97"/>
      <c r="AV5" s="97"/>
      <c r="AW5" s="97"/>
      <c r="AX5" s="97"/>
      <c r="AY5" s="97"/>
      <c r="AZ5" s="97"/>
      <c r="BA5" s="97"/>
      <c r="BB5" s="97"/>
    </row>
    <row r="6" spans="1:54" ht="25.35" customHeight="1" thickTop="1" thickBot="1" x14ac:dyDescent="0.4">
      <c r="A6" s="705" t="str">
        <f>IF(+Anno_1=0,"",+Anno_1)</f>
        <v/>
      </c>
      <c r="B6" s="70">
        <v>1</v>
      </c>
      <c r="C6" s="113"/>
      <c r="D6" s="141"/>
      <c r="E6" s="142"/>
      <c r="F6" s="377" t="str">
        <f t="shared" ref="F6:F15" si="0">IF(OR(D6=0,E6=0,+Anno_1=0),"",IF(OR(E6&gt;data_2,D6&lt;data_1),"DATA ERRATA","ok"))</f>
        <v/>
      </c>
      <c r="G6" s="139"/>
      <c r="H6" s="686"/>
      <c r="I6" s="687"/>
      <c r="J6" s="687"/>
      <c r="K6" s="687"/>
      <c r="L6" s="688"/>
      <c r="M6" s="378">
        <f>IF(G6=0,0,      IF(H6=0,0,IF(AND(G6&lt;&gt;"AA",G6&lt;&gt;"AT",G6&lt;&gt;"CS",G6&lt;&gt;"ALTRO"),"ERRORE",IF(AND(H6&lt;&gt;"NON",H6&lt;&gt;"SS",H6&lt;&gt;"ENTE"),"ERRORE",ROUND(E6-D6+1,0)))))</f>
        <v>0</v>
      </c>
      <c r="N6" s="85">
        <f t="shared" ref="N6:N9" si="1">FLOOR(R6,1)</f>
        <v>0</v>
      </c>
      <c r="O6" s="379">
        <f>FLOOR(V6,1)</f>
        <v>0</v>
      </c>
      <c r="P6" s="87">
        <f t="shared" ref="P6:P9" si="2">U6-X6</f>
        <v>0</v>
      </c>
      <c r="Q6" s="71">
        <f t="shared" ref="Q6:Q9" si="3">T6+X6+Y6</f>
        <v>0</v>
      </c>
      <c r="R6" s="6">
        <f t="shared" ref="R6:R9" si="4">M6/365</f>
        <v>0</v>
      </c>
      <c r="S6" s="6">
        <f t="shared" ref="S6:S16" si="5">FLOOR(R6,1)</f>
        <v>0</v>
      </c>
      <c r="T6" s="6">
        <f t="shared" ref="T6:T16" si="6">S6*365</f>
        <v>0</v>
      </c>
      <c r="U6" s="6">
        <f t="shared" ref="U6:U9" si="7">M6-T6</f>
        <v>0</v>
      </c>
      <c r="V6" s="6">
        <f t="shared" ref="V6:V16" si="8">U6/30</f>
        <v>0</v>
      </c>
      <c r="W6" s="6">
        <f t="shared" ref="W6:W16" si="9">FLOOR(V6,1)</f>
        <v>0</v>
      </c>
      <c r="X6" s="6">
        <f t="shared" ref="X6:X16" si="10">W6*30</f>
        <v>0</v>
      </c>
      <c r="Y6" s="6">
        <f t="shared" ref="Y6:Y9" si="11">U6-X6</f>
        <v>0</v>
      </c>
      <c r="AA6" s="69"/>
      <c r="AB6" s="97"/>
      <c r="AC6" s="705" t="str">
        <f>IF(+Anno_1=0,"",+Anno_1)</f>
        <v/>
      </c>
      <c r="AD6" s="99"/>
      <c r="AE6" s="734"/>
      <c r="AF6" s="735"/>
      <c r="AG6" s="736"/>
      <c r="AH6" s="97"/>
      <c r="AI6" s="623" t="s">
        <v>146</v>
      </c>
      <c r="AJ6" s="623"/>
      <c r="AK6" s="623"/>
      <c r="AL6" s="623"/>
      <c r="AM6" s="623"/>
      <c r="AN6" s="623"/>
      <c r="AO6" s="97"/>
      <c r="AP6" s="97"/>
      <c r="AQ6" s="97"/>
      <c r="AR6" s="97"/>
      <c r="AS6" s="97"/>
      <c r="AT6" s="97"/>
      <c r="AU6" s="97"/>
      <c r="AV6" s="97"/>
      <c r="AW6" s="97"/>
      <c r="AX6" s="97"/>
      <c r="AY6" s="97"/>
      <c r="AZ6" s="97"/>
      <c r="BA6" s="97"/>
      <c r="BB6" s="97"/>
    </row>
    <row r="7" spans="1:54" ht="25.35" customHeight="1" thickBot="1" x14ac:dyDescent="0.4">
      <c r="A7" s="706"/>
      <c r="B7" s="70">
        <v>2</v>
      </c>
      <c r="C7" s="113"/>
      <c r="D7" s="141"/>
      <c r="E7" s="142"/>
      <c r="F7" s="377" t="str">
        <f t="shared" si="0"/>
        <v/>
      </c>
      <c r="G7" s="139"/>
      <c r="H7" s="686"/>
      <c r="I7" s="687"/>
      <c r="J7" s="687"/>
      <c r="K7" s="687"/>
      <c r="L7" s="688"/>
      <c r="M7" s="391">
        <f>IF(G7=0,0,      IF(H7=0,0,IF(AND(G7&lt;&gt;"AA",G7&lt;&gt;"AT",G7&lt;&gt;"CS",G7&lt;&gt;"ALTRO"),"ERRORE",IF(AND(H7&lt;&gt;"NON",H7&lt;&gt;"SS",H7&lt;&gt;"ENTE"),"ERRORE",ROUND(E7-D7+1,0)))))</f>
        <v>0</v>
      </c>
      <c r="N7" s="85">
        <f t="shared" si="1"/>
        <v>0</v>
      </c>
      <c r="O7" s="86">
        <f t="shared" ref="O7:O9" si="12">FLOOR(V7,1)</f>
        <v>0</v>
      </c>
      <c r="P7" s="87">
        <f t="shared" si="2"/>
        <v>0</v>
      </c>
      <c r="Q7" s="71">
        <f t="shared" si="3"/>
        <v>0</v>
      </c>
      <c r="R7" s="6">
        <f t="shared" si="4"/>
        <v>0</v>
      </c>
      <c r="S7" s="6">
        <f t="shared" si="5"/>
        <v>0</v>
      </c>
      <c r="T7" s="6">
        <f t="shared" si="6"/>
        <v>0</v>
      </c>
      <c r="U7" s="6">
        <f t="shared" si="7"/>
        <v>0</v>
      </c>
      <c r="V7" s="6">
        <f t="shared" si="8"/>
        <v>0</v>
      </c>
      <c r="W7" s="6">
        <f t="shared" si="9"/>
        <v>0</v>
      </c>
      <c r="X7" s="6">
        <f t="shared" si="10"/>
        <v>0</v>
      </c>
      <c r="Y7" s="6">
        <f t="shared" si="11"/>
        <v>0</v>
      </c>
      <c r="AA7" s="69"/>
      <c r="AB7" s="97"/>
      <c r="AC7" s="706"/>
      <c r="AD7" s="100"/>
      <c r="AE7" s="711" t="s">
        <v>155</v>
      </c>
      <c r="AF7" s="712"/>
      <c r="AG7" s="713"/>
      <c r="AH7" s="97"/>
      <c r="AI7" s="215" t="s">
        <v>147</v>
      </c>
      <c r="AJ7" s="215"/>
      <c r="AK7" s="215"/>
      <c r="AL7" s="290"/>
      <c r="AM7" s="291"/>
      <c r="AN7" s="297"/>
      <c r="AO7" s="97"/>
      <c r="AP7" s="97"/>
      <c r="AQ7" s="97"/>
      <c r="AR7" s="97"/>
      <c r="AS7" s="97"/>
      <c r="AT7" s="97"/>
      <c r="AU7" s="97"/>
      <c r="AV7" s="97"/>
      <c r="AW7" s="97"/>
      <c r="AX7" s="97"/>
      <c r="AY7" s="97"/>
      <c r="AZ7" s="97"/>
      <c r="BA7" s="97"/>
      <c r="BB7" s="97"/>
    </row>
    <row r="8" spans="1:54" ht="25.35" customHeight="1" thickBot="1" x14ac:dyDescent="0.4">
      <c r="A8" s="706"/>
      <c r="B8" s="70">
        <v>3</v>
      </c>
      <c r="C8" s="113"/>
      <c r="D8" s="141"/>
      <c r="E8" s="142"/>
      <c r="F8" s="377" t="str">
        <f t="shared" si="0"/>
        <v/>
      </c>
      <c r="G8" s="139"/>
      <c r="H8" s="686"/>
      <c r="I8" s="687"/>
      <c r="J8" s="687"/>
      <c r="K8" s="687"/>
      <c r="L8" s="688"/>
      <c r="M8" s="391">
        <f t="shared" ref="M8:M15" si="13">IF(G8=0,0,      IF(H8=0,0,IF(AND(G8&lt;&gt;"AA",G8&lt;&gt;"AT",G8&lt;&gt;"CS",G8&lt;&gt;"ALTRO"),"ERRORE",IF(AND(H8&lt;&gt;"NON",H8&lt;&gt;"SS",H8&lt;&gt;"ENTE"),"ERRORE",ROUND(E8-D8+1,0)))))</f>
        <v>0</v>
      </c>
      <c r="N8" s="85">
        <f t="shared" si="1"/>
        <v>0</v>
      </c>
      <c r="O8" s="86">
        <f t="shared" si="12"/>
        <v>0</v>
      </c>
      <c r="P8" s="87">
        <f t="shared" si="2"/>
        <v>0</v>
      </c>
      <c r="Q8" s="71">
        <f t="shared" si="3"/>
        <v>0</v>
      </c>
      <c r="R8" s="6">
        <f t="shared" si="4"/>
        <v>0</v>
      </c>
      <c r="S8" s="6">
        <f t="shared" si="5"/>
        <v>0</v>
      </c>
      <c r="T8" s="6">
        <f t="shared" si="6"/>
        <v>0</v>
      </c>
      <c r="U8" s="6">
        <f t="shared" si="7"/>
        <v>0</v>
      </c>
      <c r="V8" s="6">
        <f t="shared" si="8"/>
        <v>0</v>
      </c>
      <c r="W8" s="6">
        <f t="shared" si="9"/>
        <v>0</v>
      </c>
      <c r="X8" s="6">
        <f t="shared" si="10"/>
        <v>0</v>
      </c>
      <c r="Y8" s="6">
        <f t="shared" si="11"/>
        <v>0</v>
      </c>
      <c r="AA8" s="69"/>
      <c r="AB8" s="97"/>
      <c r="AC8" s="706"/>
      <c r="AD8" s="100"/>
      <c r="AE8" s="708" t="s">
        <v>131</v>
      </c>
      <c r="AF8" s="709"/>
      <c r="AG8" s="710"/>
      <c r="AH8" s="97"/>
      <c r="AI8" s="97"/>
      <c r="AJ8" s="97"/>
      <c r="AK8" s="97"/>
      <c r="AL8" s="97"/>
      <c r="AM8" s="97"/>
      <c r="AN8" s="97"/>
      <c r="AO8" s="97"/>
      <c r="AP8" s="97"/>
      <c r="AQ8" s="97"/>
      <c r="AR8" s="97"/>
      <c r="AS8" s="97"/>
      <c r="AT8" s="97"/>
      <c r="AU8" s="97"/>
      <c r="AV8" s="97"/>
      <c r="AW8" s="97"/>
      <c r="AX8" s="97"/>
      <c r="AY8" s="97"/>
      <c r="AZ8" s="97"/>
      <c r="BA8" s="97"/>
      <c r="BB8" s="97"/>
    </row>
    <row r="9" spans="1:54" ht="25.35" customHeight="1" thickBot="1" x14ac:dyDescent="0.4">
      <c r="A9" s="706"/>
      <c r="B9" s="70">
        <v>4</v>
      </c>
      <c r="C9" s="113"/>
      <c r="D9" s="141"/>
      <c r="E9" s="142"/>
      <c r="F9" s="377" t="str">
        <f t="shared" si="0"/>
        <v/>
      </c>
      <c r="G9" s="139"/>
      <c r="H9" s="686"/>
      <c r="I9" s="687"/>
      <c r="J9" s="687"/>
      <c r="K9" s="687"/>
      <c r="L9" s="688"/>
      <c r="M9" s="391">
        <f t="shared" si="13"/>
        <v>0</v>
      </c>
      <c r="N9" s="85">
        <f t="shared" si="1"/>
        <v>0</v>
      </c>
      <c r="O9" s="86">
        <f t="shared" si="12"/>
        <v>0</v>
      </c>
      <c r="P9" s="87">
        <f t="shared" si="2"/>
        <v>0</v>
      </c>
      <c r="Q9" s="71">
        <f t="shared" si="3"/>
        <v>0</v>
      </c>
      <c r="R9" s="6">
        <f t="shared" si="4"/>
        <v>0</v>
      </c>
      <c r="S9" s="6">
        <f t="shared" si="5"/>
        <v>0</v>
      </c>
      <c r="T9" s="6">
        <f t="shared" si="6"/>
        <v>0</v>
      </c>
      <c r="U9" s="6">
        <f t="shared" si="7"/>
        <v>0</v>
      </c>
      <c r="V9" s="6">
        <f t="shared" si="8"/>
        <v>0</v>
      </c>
      <c r="W9" s="6">
        <f t="shared" si="9"/>
        <v>0</v>
      </c>
      <c r="X9" s="6">
        <f t="shared" si="10"/>
        <v>0</v>
      </c>
      <c r="Y9" s="6">
        <f t="shared" si="11"/>
        <v>0</v>
      </c>
      <c r="AA9" s="69"/>
      <c r="AB9" s="97"/>
      <c r="AC9" s="706"/>
      <c r="AD9" s="100"/>
      <c r="AE9" s="100"/>
      <c r="AF9" s="100"/>
      <c r="AG9" s="100"/>
      <c r="AH9" s="97"/>
      <c r="AI9" s="97"/>
      <c r="AJ9" s="97"/>
      <c r="AK9" s="97"/>
      <c r="AL9" s="97"/>
      <c r="AM9" s="97"/>
      <c r="AN9" s="97"/>
      <c r="AO9" s="97"/>
      <c r="AP9" s="97"/>
      <c r="AQ9" s="97"/>
      <c r="AR9" s="97"/>
      <c r="AS9" s="97"/>
      <c r="AT9" s="97"/>
      <c r="AU9" s="97"/>
      <c r="AV9" s="97"/>
      <c r="AW9" s="97"/>
      <c r="AX9" s="97"/>
      <c r="AY9" s="97"/>
      <c r="AZ9" s="97"/>
      <c r="BA9" s="97"/>
      <c r="BB9" s="97"/>
    </row>
    <row r="10" spans="1:54" ht="25.35" customHeight="1" thickBot="1" x14ac:dyDescent="0.4">
      <c r="A10" s="706"/>
      <c r="B10" s="70">
        <v>5</v>
      </c>
      <c r="C10" s="113"/>
      <c r="D10" s="141"/>
      <c r="E10" s="142"/>
      <c r="F10" s="377" t="str">
        <f t="shared" si="0"/>
        <v/>
      </c>
      <c r="G10" s="139"/>
      <c r="H10" s="686"/>
      <c r="I10" s="687"/>
      <c r="J10" s="687"/>
      <c r="K10" s="687"/>
      <c r="L10" s="688"/>
      <c r="M10" s="391">
        <f t="shared" si="13"/>
        <v>0</v>
      </c>
      <c r="N10" s="85">
        <f>FLOOR(R10,1)</f>
        <v>0</v>
      </c>
      <c r="O10" s="86">
        <f>FLOOR(V10,1)</f>
        <v>0</v>
      </c>
      <c r="P10" s="87">
        <f>U10-X10</f>
        <v>0</v>
      </c>
      <c r="Q10" s="71">
        <f>T10+X10+Y10</f>
        <v>0</v>
      </c>
      <c r="R10" s="6">
        <f>M10/365</f>
        <v>0</v>
      </c>
      <c r="S10" s="6">
        <f>FLOOR(R10,1)</f>
        <v>0</v>
      </c>
      <c r="T10" s="6">
        <f>S10*365</f>
        <v>0</v>
      </c>
      <c r="U10" s="6">
        <f>M10-T10</f>
        <v>0</v>
      </c>
      <c r="V10" s="6">
        <f>U10/30</f>
        <v>0</v>
      </c>
      <c r="W10" s="6">
        <f>FLOOR(V10,1)</f>
        <v>0</v>
      </c>
      <c r="X10" s="6">
        <f>W10*30</f>
        <v>0</v>
      </c>
      <c r="Y10" s="6">
        <f>U10-X10</f>
        <v>0</v>
      </c>
      <c r="AA10" s="69"/>
      <c r="AB10" s="97"/>
      <c r="AC10" s="706"/>
      <c r="AD10" s="697"/>
      <c r="AE10" s="737" t="s">
        <v>112</v>
      </c>
      <c r="AF10" s="738"/>
      <c r="AG10" s="739"/>
      <c r="AH10" s="97"/>
      <c r="AI10" s="624" t="s">
        <v>153</v>
      </c>
      <c r="AJ10" s="625"/>
      <c r="AK10" s="625"/>
      <c r="AL10" s="625"/>
      <c r="AM10" s="625"/>
      <c r="AN10" s="626"/>
      <c r="AO10" s="97"/>
      <c r="AP10" s="97"/>
      <c r="AQ10" s="97"/>
      <c r="AR10" s="97"/>
      <c r="AS10" s="97"/>
      <c r="AT10" s="97"/>
      <c r="AU10" s="97"/>
      <c r="AV10" s="97"/>
      <c r="AW10" s="97"/>
      <c r="AX10" s="97"/>
      <c r="AY10" s="97"/>
      <c r="AZ10" s="97"/>
      <c r="BA10" s="97"/>
      <c r="BB10" s="97"/>
    </row>
    <row r="11" spans="1:54" ht="25.35" customHeight="1" thickBot="1" x14ac:dyDescent="0.4">
      <c r="A11" s="706"/>
      <c r="B11" s="70">
        <v>6</v>
      </c>
      <c r="C11" s="113"/>
      <c r="D11" s="141"/>
      <c r="E11" s="142"/>
      <c r="F11" s="377" t="str">
        <f t="shared" si="0"/>
        <v/>
      </c>
      <c r="G11" s="139"/>
      <c r="H11" s="686"/>
      <c r="I11" s="687"/>
      <c r="J11" s="687"/>
      <c r="K11" s="687"/>
      <c r="L11" s="688"/>
      <c r="M11" s="391">
        <f t="shared" si="13"/>
        <v>0</v>
      </c>
      <c r="N11" s="85">
        <f t="shared" ref="N11:N13" si="14">FLOOR(R11,1)</f>
        <v>0</v>
      </c>
      <c r="O11" s="86">
        <f t="shared" ref="O11:O13" si="15">FLOOR(V11,1)</f>
        <v>0</v>
      </c>
      <c r="P11" s="87">
        <f t="shared" ref="P11:P13" si="16">U11-X11</f>
        <v>0</v>
      </c>
      <c r="Q11" s="71">
        <f t="shared" ref="Q11:Q13" si="17">T11+X11+Y11</f>
        <v>0</v>
      </c>
      <c r="R11" s="6">
        <f t="shared" ref="R11:R13" si="18">M11/365</f>
        <v>0</v>
      </c>
      <c r="S11" s="6">
        <f t="shared" si="5"/>
        <v>0</v>
      </c>
      <c r="T11" s="6">
        <f t="shared" si="6"/>
        <v>0</v>
      </c>
      <c r="U11" s="6">
        <f t="shared" ref="U11:U13" si="19">M11-T11</f>
        <v>0</v>
      </c>
      <c r="V11" s="6">
        <f t="shared" si="8"/>
        <v>0</v>
      </c>
      <c r="W11" s="6">
        <f t="shared" si="9"/>
        <v>0</v>
      </c>
      <c r="X11" s="6">
        <f t="shared" si="10"/>
        <v>0</v>
      </c>
      <c r="Y11" s="6">
        <f t="shared" ref="Y11:Y13" si="20">U11-X11</f>
        <v>0</v>
      </c>
      <c r="AA11" s="69"/>
      <c r="AB11" s="97"/>
      <c r="AC11" s="706"/>
      <c r="AD11" s="697"/>
      <c r="AE11" s="740"/>
      <c r="AF11" s="741"/>
      <c r="AG11" s="742"/>
      <c r="AH11" s="97"/>
      <c r="AI11" s="624" t="s">
        <v>148</v>
      </c>
      <c r="AJ11" s="625"/>
      <c r="AK11" s="625"/>
      <c r="AL11" s="625"/>
      <c r="AM11" s="625"/>
      <c r="AN11" s="626"/>
      <c r="AO11" s="97"/>
      <c r="AP11" s="97"/>
      <c r="AQ11" s="97"/>
      <c r="AR11" s="97"/>
      <c r="AS11" s="97"/>
      <c r="AT11" s="97"/>
      <c r="AU11" s="97"/>
      <c r="AV11" s="97"/>
      <c r="AW11" s="97"/>
      <c r="AX11" s="97"/>
      <c r="AY11" s="97"/>
      <c r="AZ11" s="97"/>
      <c r="BA11" s="97"/>
      <c r="BB11" s="97"/>
    </row>
    <row r="12" spans="1:54" ht="25.35" customHeight="1" thickBot="1" x14ac:dyDescent="0.4">
      <c r="A12" s="706"/>
      <c r="B12" s="70">
        <v>7</v>
      </c>
      <c r="C12" s="113"/>
      <c r="D12" s="141"/>
      <c r="E12" s="142"/>
      <c r="F12" s="377" t="str">
        <f t="shared" si="0"/>
        <v/>
      </c>
      <c r="G12" s="139"/>
      <c r="H12" s="686"/>
      <c r="I12" s="687"/>
      <c r="J12" s="687"/>
      <c r="K12" s="687"/>
      <c r="L12" s="688"/>
      <c r="M12" s="391">
        <f t="shared" si="13"/>
        <v>0</v>
      </c>
      <c r="N12" s="85">
        <f t="shared" si="14"/>
        <v>0</v>
      </c>
      <c r="O12" s="86">
        <f t="shared" si="15"/>
        <v>0</v>
      </c>
      <c r="P12" s="87">
        <f t="shared" si="16"/>
        <v>0</v>
      </c>
      <c r="Q12" s="71">
        <f t="shared" si="17"/>
        <v>0</v>
      </c>
      <c r="R12" s="6">
        <f t="shared" si="18"/>
        <v>0</v>
      </c>
      <c r="S12" s="6">
        <f t="shared" si="5"/>
        <v>0</v>
      </c>
      <c r="T12" s="6">
        <f t="shared" si="6"/>
        <v>0</v>
      </c>
      <c r="U12" s="6">
        <f t="shared" si="19"/>
        <v>0</v>
      </c>
      <c r="V12" s="6">
        <f t="shared" si="8"/>
        <v>0</v>
      </c>
      <c r="W12" s="6">
        <f t="shared" si="9"/>
        <v>0</v>
      </c>
      <c r="X12" s="6">
        <f t="shared" si="10"/>
        <v>0</v>
      </c>
      <c r="Y12" s="6">
        <f t="shared" si="20"/>
        <v>0</v>
      </c>
      <c r="AA12" s="69"/>
      <c r="AB12" s="97"/>
      <c r="AC12" s="706"/>
      <c r="AD12" s="697"/>
      <c r="AE12" s="740"/>
      <c r="AF12" s="741"/>
      <c r="AG12" s="742"/>
      <c r="AH12" s="97"/>
      <c r="AI12" s="627" t="s">
        <v>229</v>
      </c>
      <c r="AJ12" s="628"/>
      <c r="AK12" s="628"/>
      <c r="AL12" s="628"/>
      <c r="AM12" s="628"/>
      <c r="AN12" s="629"/>
      <c r="AO12" s="97"/>
      <c r="AP12" s="97"/>
      <c r="AQ12" s="97"/>
      <c r="AR12" s="97"/>
      <c r="AS12" s="97"/>
      <c r="AT12" s="97"/>
      <c r="AU12" s="97"/>
      <c r="AV12" s="97"/>
      <c r="AW12" s="97"/>
      <c r="AX12" s="97"/>
      <c r="AY12" s="97"/>
      <c r="AZ12" s="97"/>
      <c r="BA12" s="97"/>
      <c r="BB12" s="97"/>
    </row>
    <row r="13" spans="1:54" ht="25.35" customHeight="1" thickBot="1" x14ac:dyDescent="0.4">
      <c r="A13" s="706"/>
      <c r="B13" s="70">
        <v>8</v>
      </c>
      <c r="C13" s="113"/>
      <c r="D13" s="141"/>
      <c r="E13" s="142"/>
      <c r="F13" s="377" t="str">
        <f t="shared" si="0"/>
        <v/>
      </c>
      <c r="G13" s="139"/>
      <c r="H13" s="686"/>
      <c r="I13" s="687"/>
      <c r="J13" s="687"/>
      <c r="K13" s="687"/>
      <c r="L13" s="688"/>
      <c r="M13" s="391">
        <f t="shared" si="13"/>
        <v>0</v>
      </c>
      <c r="N13" s="85">
        <f t="shared" si="14"/>
        <v>0</v>
      </c>
      <c r="O13" s="86">
        <f t="shared" si="15"/>
        <v>0</v>
      </c>
      <c r="P13" s="87">
        <f t="shared" si="16"/>
        <v>0</v>
      </c>
      <c r="Q13" s="71">
        <f t="shared" si="17"/>
        <v>0</v>
      </c>
      <c r="R13" s="6">
        <f t="shared" si="18"/>
        <v>0</v>
      </c>
      <c r="S13" s="6">
        <f t="shared" si="5"/>
        <v>0</v>
      </c>
      <c r="T13" s="6">
        <f t="shared" si="6"/>
        <v>0</v>
      </c>
      <c r="U13" s="6">
        <f t="shared" si="19"/>
        <v>0</v>
      </c>
      <c r="V13" s="6">
        <f t="shared" si="8"/>
        <v>0</v>
      </c>
      <c r="W13" s="6">
        <f t="shared" si="9"/>
        <v>0</v>
      </c>
      <c r="X13" s="6">
        <f t="shared" si="10"/>
        <v>0</v>
      </c>
      <c r="Y13" s="6">
        <f t="shared" si="20"/>
        <v>0</v>
      </c>
      <c r="AA13" s="69"/>
      <c r="AB13" s="97"/>
      <c r="AC13" s="706"/>
      <c r="AD13" s="697"/>
      <c r="AE13" s="740"/>
      <c r="AF13" s="741"/>
      <c r="AG13" s="742"/>
      <c r="AH13" s="97"/>
      <c r="AI13" s="627"/>
      <c r="AJ13" s="628"/>
      <c r="AK13" s="628"/>
      <c r="AL13" s="628"/>
      <c r="AM13" s="628"/>
      <c r="AN13" s="629"/>
      <c r="AO13" s="97"/>
      <c r="AP13" s="97"/>
      <c r="AQ13" s="97"/>
      <c r="AR13" s="97"/>
      <c r="AS13" s="97"/>
      <c r="AT13" s="97"/>
      <c r="AU13" s="97"/>
      <c r="AV13" s="97"/>
      <c r="AW13" s="97"/>
      <c r="AX13" s="97"/>
      <c r="AY13" s="97"/>
      <c r="AZ13" s="97"/>
      <c r="BA13" s="97"/>
      <c r="BB13" s="97"/>
    </row>
    <row r="14" spans="1:54" ht="25.35" customHeight="1" thickBot="1" x14ac:dyDescent="0.4">
      <c r="A14" s="706"/>
      <c r="B14" s="70">
        <v>9</v>
      </c>
      <c r="C14" s="113"/>
      <c r="D14" s="141"/>
      <c r="E14" s="142"/>
      <c r="F14" s="377" t="str">
        <f t="shared" si="0"/>
        <v/>
      </c>
      <c r="G14" s="139"/>
      <c r="H14" s="686"/>
      <c r="I14" s="687"/>
      <c r="J14" s="687"/>
      <c r="K14" s="687"/>
      <c r="L14" s="688"/>
      <c r="M14" s="391">
        <f t="shared" si="13"/>
        <v>0</v>
      </c>
      <c r="N14" s="82">
        <f>FLOOR(R14,1)</f>
        <v>0</v>
      </c>
      <c r="O14" s="83">
        <f>FLOOR(V14,1)</f>
        <v>0</v>
      </c>
      <c r="P14" s="84">
        <f>U14-X14</f>
        <v>0</v>
      </c>
      <c r="Q14" s="71">
        <f>T14+X14+Y14</f>
        <v>0</v>
      </c>
      <c r="R14" s="6">
        <f>M14/365</f>
        <v>0</v>
      </c>
      <c r="S14" s="6">
        <f>FLOOR(R14,1)</f>
        <v>0</v>
      </c>
      <c r="T14" s="6">
        <f>S14*365</f>
        <v>0</v>
      </c>
      <c r="U14" s="6">
        <f>M14-T14</f>
        <v>0</v>
      </c>
      <c r="V14" s="6">
        <f>U14/30</f>
        <v>0</v>
      </c>
      <c r="W14" s="6">
        <f>FLOOR(V14,1)</f>
        <v>0</v>
      </c>
      <c r="X14" s="6">
        <f>W14*30</f>
        <v>0</v>
      </c>
      <c r="Y14" s="6">
        <f>U14-X14</f>
        <v>0</v>
      </c>
      <c r="AA14" s="69"/>
      <c r="AB14" s="97"/>
      <c r="AC14" s="706"/>
      <c r="AD14" s="101"/>
      <c r="AE14" s="740"/>
      <c r="AF14" s="741"/>
      <c r="AG14" s="742"/>
      <c r="AH14" s="97"/>
      <c r="AI14" s="97"/>
      <c r="AJ14" s="97"/>
      <c r="AK14" s="97"/>
      <c r="AL14" s="97"/>
      <c r="AM14" s="97"/>
      <c r="AN14" s="97"/>
      <c r="AO14" s="97"/>
      <c r="AP14" s="97"/>
      <c r="AQ14" s="97"/>
      <c r="AR14" s="97"/>
      <c r="AS14" s="97"/>
      <c r="AT14" s="97"/>
      <c r="AU14" s="97"/>
      <c r="AV14" s="97"/>
      <c r="AW14" s="97"/>
      <c r="AX14" s="97"/>
      <c r="AY14" s="97"/>
      <c r="AZ14" s="97"/>
      <c r="BA14" s="97"/>
      <c r="BB14" s="97"/>
    </row>
    <row r="15" spans="1:54" ht="25.35" customHeight="1" thickBot="1" x14ac:dyDescent="0.4">
      <c r="A15" s="707"/>
      <c r="B15" s="70">
        <v>10</v>
      </c>
      <c r="C15" s="113"/>
      <c r="D15" s="143"/>
      <c r="E15" s="144"/>
      <c r="F15" s="377" t="str">
        <f t="shared" si="0"/>
        <v/>
      </c>
      <c r="G15" s="140"/>
      <c r="H15" s="771"/>
      <c r="I15" s="769"/>
      <c r="J15" s="769"/>
      <c r="K15" s="769"/>
      <c r="L15" s="772"/>
      <c r="M15" s="391">
        <f t="shared" si="13"/>
        <v>0</v>
      </c>
      <c r="N15" s="381">
        <f t="shared" ref="N15:N16" si="21">FLOOR(R15,1)</f>
        <v>0</v>
      </c>
      <c r="O15" s="382">
        <f t="shared" ref="O15:O16" si="22">FLOOR(V15,1)</f>
        <v>0</v>
      </c>
      <c r="P15" s="383">
        <f t="shared" ref="P15:P16" si="23">U15-X15</f>
        <v>0</v>
      </c>
      <c r="Q15" s="71">
        <f t="shared" ref="Q15:Q16" si="24">T15+X15+Y15</f>
        <v>0</v>
      </c>
      <c r="R15" s="6">
        <f t="shared" ref="R15" si="25">M15/365</f>
        <v>0</v>
      </c>
      <c r="S15" s="6">
        <f t="shared" si="5"/>
        <v>0</v>
      </c>
      <c r="T15" s="6">
        <f t="shared" si="6"/>
        <v>0</v>
      </c>
      <c r="U15" s="6">
        <f t="shared" ref="U15" si="26">M15-T15</f>
        <v>0</v>
      </c>
      <c r="V15" s="6">
        <f t="shared" si="8"/>
        <v>0</v>
      </c>
      <c r="W15" s="6">
        <f t="shared" si="9"/>
        <v>0</v>
      </c>
      <c r="X15" s="6">
        <f t="shared" si="10"/>
        <v>0</v>
      </c>
      <c r="Y15" s="6">
        <f t="shared" ref="Y15" si="27">U15-X15</f>
        <v>0</v>
      </c>
      <c r="AB15" s="97"/>
      <c r="AC15" s="707"/>
      <c r="AD15" s="101"/>
      <c r="AE15" s="743"/>
      <c r="AF15" s="744"/>
      <c r="AG15" s="745"/>
      <c r="AH15" s="97"/>
      <c r="AI15" s="97"/>
      <c r="AJ15" s="97"/>
      <c r="AK15" s="97"/>
      <c r="AL15" s="97"/>
      <c r="AM15" s="97"/>
      <c r="AN15" s="97"/>
      <c r="AO15" s="97"/>
      <c r="AP15" s="97"/>
      <c r="AQ15" s="97"/>
      <c r="AR15" s="97"/>
      <c r="AS15" s="97"/>
      <c r="AT15" s="97"/>
      <c r="AU15" s="97"/>
      <c r="AV15" s="97"/>
      <c r="AW15" s="97"/>
      <c r="AX15" s="97"/>
      <c r="AY15" s="97"/>
      <c r="AZ15" s="97"/>
      <c r="BA15" s="97"/>
      <c r="BB15" s="97"/>
    </row>
    <row r="16" spans="1:54" ht="24" thickBot="1" x14ac:dyDescent="0.4">
      <c r="A16" s="97"/>
      <c r="B16" s="97"/>
      <c r="C16" s="97"/>
      <c r="D16" s="97"/>
      <c r="E16" s="97"/>
      <c r="F16" s="97"/>
      <c r="G16" s="97"/>
      <c r="H16" s="97"/>
      <c r="I16" s="97"/>
      <c r="J16" s="97"/>
      <c r="K16" s="97"/>
      <c r="L16" s="97"/>
      <c r="M16" s="384">
        <f>SUM(M6:M15)</f>
        <v>0</v>
      </c>
      <c r="N16" s="76">
        <f t="shared" si="21"/>
        <v>0</v>
      </c>
      <c r="O16" s="77">
        <f t="shared" si="22"/>
        <v>0</v>
      </c>
      <c r="P16" s="78">
        <f t="shared" si="23"/>
        <v>0</v>
      </c>
      <c r="Q16" s="6">
        <f t="shared" si="24"/>
        <v>0</v>
      </c>
      <c r="R16" s="6">
        <f>M16/365</f>
        <v>0</v>
      </c>
      <c r="S16" s="6">
        <f t="shared" si="5"/>
        <v>0</v>
      </c>
      <c r="T16" s="6">
        <f t="shared" si="6"/>
        <v>0</v>
      </c>
      <c r="U16" s="6">
        <f>M16-T16</f>
        <v>0</v>
      </c>
      <c r="V16" s="6">
        <f t="shared" si="8"/>
        <v>0</v>
      </c>
      <c r="W16" s="6">
        <f t="shared" si="9"/>
        <v>0</v>
      </c>
      <c r="X16" s="6">
        <f t="shared" si="10"/>
        <v>0</v>
      </c>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row>
    <row r="17" spans="1:54" ht="24" thickBot="1" x14ac:dyDescent="0.4">
      <c r="A17" s="97"/>
      <c r="B17" s="97"/>
      <c r="C17" s="97"/>
      <c r="D17" s="97"/>
      <c r="E17" s="97"/>
      <c r="F17" s="97"/>
      <c r="G17" s="97"/>
      <c r="H17" s="97"/>
      <c r="I17" s="97"/>
      <c r="J17" s="97"/>
      <c r="K17" s="97"/>
      <c r="L17" s="97"/>
      <c r="M17" s="102"/>
      <c r="N17" s="103" t="s">
        <v>85</v>
      </c>
      <c r="O17" s="103" t="s">
        <v>86</v>
      </c>
      <c r="P17" s="103" t="s">
        <v>87</v>
      </c>
      <c r="Q17" s="6"/>
      <c r="R17" s="6"/>
      <c r="S17" s="6"/>
      <c r="T17" s="6"/>
      <c r="U17" s="6"/>
      <c r="V17" s="6"/>
      <c r="W17" s="6"/>
      <c r="X17" s="6"/>
      <c r="AB17" s="97"/>
      <c r="AC17" s="104" t="s">
        <v>103</v>
      </c>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row>
    <row r="18" spans="1:54" ht="24.75" thickTop="1" thickBot="1" x14ac:dyDescent="0.4">
      <c r="A18" s="753" t="s">
        <v>102</v>
      </c>
      <c r="B18" s="754"/>
      <c r="C18" s="754"/>
      <c r="D18" s="754"/>
      <c r="E18" s="754"/>
      <c r="F18" s="754"/>
      <c r="G18" s="755"/>
      <c r="H18" s="208" t="s">
        <v>30</v>
      </c>
      <c r="I18" s="750" t="s">
        <v>150</v>
      </c>
      <c r="J18" s="750"/>
      <c r="K18" s="750"/>
      <c r="L18" s="750"/>
      <c r="M18" s="385">
        <f>SUMIFS(M6:M15,G6:G15,"CS",H6:H15,"ss")</f>
        <v>0</v>
      </c>
      <c r="N18" s="79">
        <f t="shared" ref="N18:N23" si="28">FLOOR(R18,1)</f>
        <v>0</v>
      </c>
      <c r="O18" s="80">
        <f t="shared" ref="O18:O23" si="29">FLOOR(V18,1)</f>
        <v>0</v>
      </c>
      <c r="P18" s="81">
        <f t="shared" ref="P18:P23" si="30">U18-X18</f>
        <v>0</v>
      </c>
      <c r="Q18" s="6">
        <f t="shared" ref="Q18:Q23" si="31">T18+X18+Y18</f>
        <v>0</v>
      </c>
      <c r="R18" s="6">
        <f t="shared" ref="R18:R22" si="32">M18/365</f>
        <v>0</v>
      </c>
      <c r="S18" s="6">
        <f t="shared" ref="S18:S23" si="33">FLOOR(R18,1)</f>
        <v>0</v>
      </c>
      <c r="T18" s="6">
        <f t="shared" ref="T18:T23" si="34">S18*365</f>
        <v>0</v>
      </c>
      <c r="U18" s="6">
        <f t="shared" ref="U18:U22" si="35">M18-T18</f>
        <v>0</v>
      </c>
      <c r="V18" s="6">
        <f t="shared" ref="V18:V23" si="36">U18/30</f>
        <v>0</v>
      </c>
      <c r="W18" s="6">
        <f t="shared" ref="W18:W23" si="37">FLOOR(V18,1)</f>
        <v>0</v>
      </c>
      <c r="X18" s="6">
        <f t="shared" ref="X18:X23" si="38">W18*30</f>
        <v>0</v>
      </c>
      <c r="AB18" s="97"/>
      <c r="AC18" s="386">
        <f>ROUND(IF(IF(O18&gt;12,6,O18*0.5)+IF(P18&gt;15,0.5,0)+IF(N18&gt;0,6,0)&gt;12,6,IF(O18&gt;12,6,O18*0.5)+IF(P18&gt;15,0.5,0)+IF(N18&gt;0,6,0)),3)</f>
        <v>0</v>
      </c>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row>
    <row r="19" spans="1:54" ht="24.75" thickTop="1" thickBot="1" x14ac:dyDescent="0.4">
      <c r="A19" s="756" t="s">
        <v>105</v>
      </c>
      <c r="B19" s="757"/>
      <c r="C19" s="757"/>
      <c r="D19" s="757"/>
      <c r="E19" s="757"/>
      <c r="F19" s="757"/>
      <c r="G19" s="758"/>
      <c r="H19" s="208" t="s">
        <v>30</v>
      </c>
      <c r="I19" s="750" t="s">
        <v>100</v>
      </c>
      <c r="J19" s="750"/>
      <c r="K19" s="750"/>
      <c r="L19" s="750"/>
      <c r="M19" s="385">
        <f>SUMIFS(M6:M15,G6:G15,"CS",H6:H15,"NON")</f>
        <v>0</v>
      </c>
      <c r="N19" s="82">
        <f t="shared" si="28"/>
        <v>0</v>
      </c>
      <c r="O19" s="83">
        <f t="shared" si="29"/>
        <v>0</v>
      </c>
      <c r="P19" s="84">
        <f t="shared" si="30"/>
        <v>0</v>
      </c>
      <c r="Q19" s="6">
        <f t="shared" si="31"/>
        <v>0</v>
      </c>
      <c r="R19" s="6">
        <f t="shared" si="32"/>
        <v>0</v>
      </c>
      <c r="S19" s="6">
        <f t="shared" si="33"/>
        <v>0</v>
      </c>
      <c r="T19" s="6">
        <f t="shared" si="34"/>
        <v>0</v>
      </c>
      <c r="U19" s="6">
        <f t="shared" si="35"/>
        <v>0</v>
      </c>
      <c r="V19" s="6">
        <f t="shared" si="36"/>
        <v>0</v>
      </c>
      <c r="W19" s="6">
        <f t="shared" si="37"/>
        <v>0</v>
      </c>
      <c r="X19" s="6">
        <f t="shared" si="38"/>
        <v>0</v>
      </c>
      <c r="AB19" s="97"/>
      <c r="AC19" s="386">
        <f>ROUND(IF(IF(O19&gt;12,3,O19*0.25)+IF(P19&gt;15,0.25,0)+IF(N19&gt;0,3,0)&gt;12,6,IF(O19&gt;12,3,O19*0.25)+IF(P19&gt;15,0.25,0)+IF(N19&gt;0,3,0)),3)</f>
        <v>0</v>
      </c>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row>
    <row r="20" spans="1:54" ht="24.75" thickTop="1" thickBot="1" x14ac:dyDescent="0.4">
      <c r="A20" s="759"/>
      <c r="B20" s="760"/>
      <c r="C20" s="760"/>
      <c r="D20" s="760"/>
      <c r="E20" s="760"/>
      <c r="F20" s="760"/>
      <c r="G20" s="761"/>
      <c r="H20" s="209" t="s">
        <v>101</v>
      </c>
      <c r="I20" s="750" t="s">
        <v>150</v>
      </c>
      <c r="J20" s="750"/>
      <c r="K20" s="750"/>
      <c r="L20" s="750"/>
      <c r="M20" s="385">
        <f>SUMIFS(M6:M15,G6:G15,"ALTRO",H6:H15,"SS")+ SUMIFS(M6:M15,G6:G15,"AT",H6:H15,"SS")+SUMIFS(M6:M15,G6:G15,"AA",H6:H15,"SS")</f>
        <v>0</v>
      </c>
      <c r="N20" s="85">
        <f t="shared" si="28"/>
        <v>0</v>
      </c>
      <c r="O20" s="86">
        <f t="shared" si="29"/>
        <v>0</v>
      </c>
      <c r="P20" s="87">
        <f t="shared" si="30"/>
        <v>0</v>
      </c>
      <c r="Q20" s="6">
        <f t="shared" si="31"/>
        <v>0</v>
      </c>
      <c r="R20" s="6">
        <f t="shared" si="32"/>
        <v>0</v>
      </c>
      <c r="S20" s="6">
        <f t="shared" si="33"/>
        <v>0</v>
      </c>
      <c r="T20" s="6">
        <f t="shared" si="34"/>
        <v>0</v>
      </c>
      <c r="U20" s="6">
        <f t="shared" si="35"/>
        <v>0</v>
      </c>
      <c r="V20" s="6">
        <f t="shared" si="36"/>
        <v>0</v>
      </c>
      <c r="W20" s="6">
        <f t="shared" si="37"/>
        <v>0</v>
      </c>
      <c r="X20" s="6">
        <f t="shared" si="38"/>
        <v>0</v>
      </c>
      <c r="AB20" s="97"/>
      <c r="AC20" s="386">
        <f>ROUND(IF(IF(O20&gt;12,1.8,O20*0.15)+IF(P20&gt;15,0.15,0)+IF(N20&gt;0,1.8,0)&gt;12,1.8,IF(O20&gt;12,1.8,O20*0.15)+IF(P20&gt;15,0.15,0)+IF(N20&gt;0,1.8,0)),3)</f>
        <v>0</v>
      </c>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row>
    <row r="21" spans="1:54" ht="24.75" thickTop="1" thickBot="1" x14ac:dyDescent="0.4">
      <c r="A21" s="759"/>
      <c r="B21" s="760"/>
      <c r="C21" s="760"/>
      <c r="D21" s="760"/>
      <c r="E21" s="760"/>
      <c r="F21" s="760"/>
      <c r="G21" s="761"/>
      <c r="H21" s="209" t="s">
        <v>101</v>
      </c>
      <c r="I21" s="750" t="s">
        <v>100</v>
      </c>
      <c r="J21" s="750"/>
      <c r="K21" s="750"/>
      <c r="L21" s="750"/>
      <c r="M21" s="385">
        <f>SUMIFS(M6:M15,G6:G15,"ALTRO",H6:H15,"NON")+      SUMIFS(M6:M15,G6:G15,"Aa",H6:H15,"NON")+    SUMIFS(M6:M15,G6:G15,"AT",H6:H15,"NON")</f>
        <v>0</v>
      </c>
      <c r="N21" s="88">
        <f t="shared" si="28"/>
        <v>0</v>
      </c>
      <c r="O21" s="89">
        <f t="shared" si="29"/>
        <v>0</v>
      </c>
      <c r="P21" s="90">
        <f t="shared" si="30"/>
        <v>0</v>
      </c>
      <c r="Q21" s="6">
        <f t="shared" si="31"/>
        <v>0</v>
      </c>
      <c r="R21" s="6">
        <f t="shared" si="32"/>
        <v>0</v>
      </c>
      <c r="S21" s="6">
        <f t="shared" si="33"/>
        <v>0</v>
      </c>
      <c r="T21" s="6">
        <f t="shared" si="34"/>
        <v>0</v>
      </c>
      <c r="U21" s="6">
        <f t="shared" si="35"/>
        <v>0</v>
      </c>
      <c r="V21" s="6">
        <f t="shared" si="36"/>
        <v>0</v>
      </c>
      <c r="W21" s="6">
        <f t="shared" si="37"/>
        <v>0</v>
      </c>
      <c r="X21" s="6">
        <f t="shared" si="38"/>
        <v>0</v>
      </c>
      <c r="AB21" s="97"/>
      <c r="AC21" s="386">
        <f>ROUND(IF(IF(O21&gt;12,0.9,O21*0.075)+IF(P21&gt;15,0.075,0)+IF(N21&gt;0,0.9,0)&gt;12,0.9,IF(O21&gt;12,0.9,O21*0.075)+IF(P21&gt;15,0.075,0)+IF(N21&gt;0,0.9,0)),3)</f>
        <v>0</v>
      </c>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row>
    <row r="22" spans="1:54" ht="24.75" thickTop="1" thickBot="1" x14ac:dyDescent="0.4">
      <c r="A22" s="801" t="s">
        <v>109</v>
      </c>
      <c r="B22" s="802"/>
      <c r="C22" s="802"/>
      <c r="D22" s="802"/>
      <c r="E22" s="802"/>
      <c r="F22" s="727" t="str">
        <f>IF(+Anno_1=0,"",+Anno_1)</f>
        <v/>
      </c>
      <c r="G22" s="728"/>
      <c r="H22" s="209" t="s">
        <v>101</v>
      </c>
      <c r="I22" s="750" t="s">
        <v>154</v>
      </c>
      <c r="J22" s="750"/>
      <c r="K22" s="750"/>
      <c r="L22" s="750"/>
      <c r="M22" s="385">
        <f>SUMIFS(M6:M15,G6:G15,"ALTRO",H6:H15,"ENTE")</f>
        <v>0</v>
      </c>
      <c r="N22" s="91">
        <f t="shared" si="28"/>
        <v>0</v>
      </c>
      <c r="O22" s="92">
        <f t="shared" si="29"/>
        <v>0</v>
      </c>
      <c r="P22" s="93">
        <f t="shared" si="30"/>
        <v>0</v>
      </c>
      <c r="Q22" s="6">
        <f t="shared" si="31"/>
        <v>0</v>
      </c>
      <c r="R22" s="6">
        <f t="shared" si="32"/>
        <v>0</v>
      </c>
      <c r="S22" s="6">
        <f t="shared" si="33"/>
        <v>0</v>
      </c>
      <c r="T22" s="6">
        <f t="shared" si="34"/>
        <v>0</v>
      </c>
      <c r="U22" s="6">
        <f t="shared" si="35"/>
        <v>0</v>
      </c>
      <c r="V22" s="6">
        <f t="shared" si="36"/>
        <v>0</v>
      </c>
      <c r="W22" s="6">
        <f t="shared" si="37"/>
        <v>0</v>
      </c>
      <c r="X22" s="6">
        <f t="shared" si="38"/>
        <v>0</v>
      </c>
      <c r="AB22" s="97"/>
      <c r="AC22" s="386">
        <f>ROUND(IF(IF(O22&gt;12,0.6,O22*0.05)+IF(P22&gt;15,0.05,0)+IF(N22&gt;0,0.6,0)&gt;12,0.6,IF(O22&gt;12,0.6,O22*0.05)+IF(P22&gt;15,0.05,0)+IF(N22&gt;0,0.6,0)),3)</f>
        <v>0</v>
      </c>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row>
    <row r="23" spans="1:54" ht="24.75" thickTop="1" thickBot="1" x14ac:dyDescent="0.4">
      <c r="A23" s="803"/>
      <c r="B23" s="804"/>
      <c r="C23" s="804"/>
      <c r="D23" s="804"/>
      <c r="E23" s="804"/>
      <c r="F23" s="729"/>
      <c r="G23" s="730"/>
      <c r="H23" s="656" t="s">
        <v>110</v>
      </c>
      <c r="I23" s="657"/>
      <c r="J23" s="657"/>
      <c r="K23" s="657"/>
      <c r="L23" s="658"/>
      <c r="M23" s="387">
        <f>SUM(M18:M22)</f>
        <v>0</v>
      </c>
      <c r="N23" s="145">
        <f t="shared" si="28"/>
        <v>0</v>
      </c>
      <c r="O23" s="146">
        <f t="shared" si="29"/>
        <v>0</v>
      </c>
      <c r="P23" s="147">
        <f t="shared" si="30"/>
        <v>0</v>
      </c>
      <c r="Q23" s="6">
        <f t="shared" si="31"/>
        <v>0</v>
      </c>
      <c r="R23" s="6">
        <f>M23/365</f>
        <v>0</v>
      </c>
      <c r="S23" s="6">
        <f t="shared" si="33"/>
        <v>0</v>
      </c>
      <c r="T23" s="6">
        <f t="shared" si="34"/>
        <v>0</v>
      </c>
      <c r="U23" s="6">
        <f>M23-T23</f>
        <v>0</v>
      </c>
      <c r="V23" s="6">
        <f t="shared" si="36"/>
        <v>0</v>
      </c>
      <c r="W23" s="6">
        <f t="shared" si="37"/>
        <v>0</v>
      </c>
      <c r="X23" s="6">
        <f t="shared" si="38"/>
        <v>0</v>
      </c>
      <c r="AB23" s="97"/>
      <c r="AC23" s="388">
        <f>IF(SUM(AC18:AC22)&gt;6,6,SUM(AC18:AC22))</f>
        <v>0</v>
      </c>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row>
    <row r="24" spans="1:54" ht="23.25" x14ac:dyDescent="0.2">
      <c r="A24" s="201"/>
      <c r="B24" s="201"/>
      <c r="C24" s="201"/>
      <c r="D24" s="201"/>
      <c r="E24" s="201"/>
      <c r="F24" s="201"/>
      <c r="G24" s="201"/>
      <c r="H24" s="105"/>
      <c r="I24" s="106"/>
      <c r="J24" s="101"/>
      <c r="K24" s="101"/>
      <c r="L24" s="101"/>
      <c r="M24" s="392"/>
      <c r="N24" s="107"/>
      <c r="O24" s="107"/>
      <c r="P24" s="107"/>
      <c r="AB24" s="97"/>
      <c r="AC24" s="108"/>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row>
    <row r="25" spans="1:54" ht="24" thickBot="1" x14ac:dyDescent="0.4">
      <c r="A25" s="201"/>
      <c r="B25" s="201"/>
      <c r="C25" s="201"/>
      <c r="D25" s="201"/>
      <c r="E25" s="201"/>
      <c r="F25" s="201"/>
      <c r="G25" s="201"/>
      <c r="H25" s="97"/>
      <c r="I25" s="97"/>
      <c r="J25" s="97"/>
      <c r="K25" s="97"/>
      <c r="L25" s="97"/>
      <c r="M25" s="392"/>
      <c r="N25" s="103" t="s">
        <v>85</v>
      </c>
      <c r="O25" s="103" t="s">
        <v>86</v>
      </c>
      <c r="P25" s="103" t="s">
        <v>87</v>
      </c>
      <c r="Q25" s="6"/>
      <c r="R25" s="6"/>
      <c r="S25" s="6"/>
      <c r="T25" s="6"/>
      <c r="U25" s="6"/>
      <c r="V25" s="6"/>
      <c r="W25" s="6"/>
      <c r="X25" s="6"/>
      <c r="AB25" s="97"/>
      <c r="AC25" s="104" t="s">
        <v>103</v>
      </c>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row>
    <row r="26" spans="1:54" ht="24.75" thickTop="1" thickBot="1" x14ac:dyDescent="0.4">
      <c r="A26" s="775" t="s">
        <v>102</v>
      </c>
      <c r="B26" s="776"/>
      <c r="C26" s="776"/>
      <c r="D26" s="776"/>
      <c r="E26" s="776"/>
      <c r="F26" s="776"/>
      <c r="G26" s="777"/>
      <c r="H26" s="210" t="s">
        <v>37</v>
      </c>
      <c r="I26" s="638" t="s">
        <v>150</v>
      </c>
      <c r="J26" s="639"/>
      <c r="K26" s="639"/>
      <c r="L26" s="640"/>
      <c r="M26" s="385">
        <f>SUMIFS(M6:M15,G6:G15,"AA",H6:H15,"ss")</f>
        <v>0</v>
      </c>
      <c r="N26" s="94">
        <f t="shared" ref="N26:N31" si="39">FLOOR(R26,1)</f>
        <v>0</v>
      </c>
      <c r="O26" s="95">
        <f t="shared" ref="O26:O31" si="40">FLOOR(V26,1)</f>
        <v>0</v>
      </c>
      <c r="P26" s="96">
        <f t="shared" ref="P26:P31" si="41">U26-X26</f>
        <v>0</v>
      </c>
      <c r="Q26" s="6">
        <f t="shared" ref="Q26:Q31" si="42">T26+X26+Y26</f>
        <v>0</v>
      </c>
      <c r="R26" s="6">
        <f t="shared" ref="R26:R30" si="43">M26/365</f>
        <v>0</v>
      </c>
      <c r="S26" s="6">
        <f t="shared" ref="S26:S31" si="44">FLOOR(R26,1)</f>
        <v>0</v>
      </c>
      <c r="T26" s="6">
        <f t="shared" ref="T26:T31" si="45">S26*365</f>
        <v>0</v>
      </c>
      <c r="U26" s="6">
        <f t="shared" ref="U26:U30" si="46">M26-T26</f>
        <v>0</v>
      </c>
      <c r="V26" s="6">
        <f t="shared" ref="V26:V31" si="47">U26/30</f>
        <v>0</v>
      </c>
      <c r="W26" s="6">
        <f t="shared" ref="W26:W31" si="48">FLOOR(V26,1)</f>
        <v>0</v>
      </c>
      <c r="X26" s="6">
        <f t="shared" ref="X26:X31" si="49">W26*30</f>
        <v>0</v>
      </c>
      <c r="AB26" s="97"/>
      <c r="AC26" s="386">
        <f>ROUND(IF(IF(O26&gt;12,6,O26*0.5)+IF(P26&gt;15,0.5,0)+IF(N26&gt;0,6,0)&gt;12,6,IF(O26&gt;12,6,O26*0.5)+IF(P26&gt;15,0.5,0)+IF(N26&gt;0,6,0)),3)</f>
        <v>0</v>
      </c>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row>
    <row r="27" spans="1:54" ht="24.75" thickTop="1" thickBot="1" x14ac:dyDescent="0.4">
      <c r="A27" s="795" t="s">
        <v>104</v>
      </c>
      <c r="B27" s="796"/>
      <c r="C27" s="796"/>
      <c r="D27" s="796"/>
      <c r="E27" s="796"/>
      <c r="F27" s="796"/>
      <c r="G27" s="797"/>
      <c r="H27" s="210" t="s">
        <v>37</v>
      </c>
      <c r="I27" s="638" t="s">
        <v>100</v>
      </c>
      <c r="J27" s="639"/>
      <c r="K27" s="639"/>
      <c r="L27" s="640"/>
      <c r="M27" s="385">
        <f>SUMIFS(M6:M15,G6:G15,"AA",H6:H15,"NON")</f>
        <v>0</v>
      </c>
      <c r="N27" s="85">
        <f t="shared" si="39"/>
        <v>0</v>
      </c>
      <c r="O27" s="86">
        <f t="shared" si="40"/>
        <v>0</v>
      </c>
      <c r="P27" s="87">
        <f t="shared" si="41"/>
        <v>0</v>
      </c>
      <c r="Q27" s="6">
        <f t="shared" si="42"/>
        <v>0</v>
      </c>
      <c r="R27" s="6">
        <f t="shared" si="43"/>
        <v>0</v>
      </c>
      <c r="S27" s="6">
        <f t="shared" si="44"/>
        <v>0</v>
      </c>
      <c r="T27" s="6">
        <f t="shared" si="45"/>
        <v>0</v>
      </c>
      <c r="U27" s="6">
        <f t="shared" si="46"/>
        <v>0</v>
      </c>
      <c r="V27" s="6">
        <f t="shared" si="47"/>
        <v>0</v>
      </c>
      <c r="W27" s="6">
        <f t="shared" si="48"/>
        <v>0</v>
      </c>
      <c r="X27" s="6">
        <f t="shared" si="49"/>
        <v>0</v>
      </c>
      <c r="AB27" s="97"/>
      <c r="AC27" s="386">
        <f>IF(IF(O27&gt;12,3,O27*0.25)+IF(P27&gt;15,0.25,0)+IF(N27&gt;0,3,0)&gt;12,6,IF(O27&gt;12,3,O27*0.25)+IF(P27&gt;15,0.25,0)+IF(N27&gt;0,3,0))</f>
        <v>0</v>
      </c>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row>
    <row r="28" spans="1:54" ht="24.75" thickTop="1" thickBot="1" x14ac:dyDescent="0.4">
      <c r="A28" s="798"/>
      <c r="B28" s="799"/>
      <c r="C28" s="799"/>
      <c r="D28" s="799"/>
      <c r="E28" s="799"/>
      <c r="F28" s="799"/>
      <c r="G28" s="800"/>
      <c r="H28" s="211" t="s">
        <v>101</v>
      </c>
      <c r="I28" s="638" t="s">
        <v>150</v>
      </c>
      <c r="J28" s="639"/>
      <c r="K28" s="639"/>
      <c r="L28" s="640"/>
      <c r="M28" s="385">
        <f xml:space="preserve">   SUMIFS(M6:M15,G6:G15,"ALTRO",H6:H15,"SS")   +     SUMIFS(M6:M15,G6:G15,"CS",H6:H15,"SS")+SUMIFS(M6:M15,G6:G15,"AT",H6:H15,"SS")</f>
        <v>0</v>
      </c>
      <c r="N28" s="85">
        <f t="shared" si="39"/>
        <v>0</v>
      </c>
      <c r="O28" s="86">
        <f t="shared" si="40"/>
        <v>0</v>
      </c>
      <c r="P28" s="87">
        <f t="shared" si="41"/>
        <v>0</v>
      </c>
      <c r="Q28" s="6">
        <f t="shared" si="42"/>
        <v>0</v>
      </c>
      <c r="R28" s="6">
        <f t="shared" si="43"/>
        <v>0</v>
      </c>
      <c r="S28" s="6">
        <f t="shared" si="44"/>
        <v>0</v>
      </c>
      <c r="T28" s="6">
        <f t="shared" si="45"/>
        <v>0</v>
      </c>
      <c r="U28" s="6">
        <f t="shared" si="46"/>
        <v>0</v>
      </c>
      <c r="V28" s="6">
        <f t="shared" si="47"/>
        <v>0</v>
      </c>
      <c r="W28" s="6">
        <f t="shared" si="48"/>
        <v>0</v>
      </c>
      <c r="X28" s="6">
        <f t="shared" si="49"/>
        <v>0</v>
      </c>
      <c r="AB28" s="97"/>
      <c r="AC28" s="386">
        <f>ROUND(IF(IF(O28&gt;12,1.2,O28*0.1)+IF(P28&gt;15,0.1,0)+IF(N28&gt;0,1.2,0)&gt;12,1.2,IF(O28&gt;12,1.2,O28*0.1)+IF(P28&gt;15,0.1,0)+IF(N28&gt;0,1.2,0)),3)</f>
        <v>0</v>
      </c>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row>
    <row r="29" spans="1:54" ht="24.75" thickTop="1" thickBot="1" x14ac:dyDescent="0.4">
      <c r="A29" s="798"/>
      <c r="B29" s="799"/>
      <c r="C29" s="799"/>
      <c r="D29" s="799"/>
      <c r="E29" s="799"/>
      <c r="F29" s="799"/>
      <c r="G29" s="800"/>
      <c r="H29" s="211" t="s">
        <v>101</v>
      </c>
      <c r="I29" s="638" t="s">
        <v>100</v>
      </c>
      <c r="J29" s="639"/>
      <c r="K29" s="639"/>
      <c r="L29" s="640"/>
      <c r="M29" s="385">
        <f>SUMIFS(M6:M15,G6:G15,"ALTRO",H6:H15,"NON")     +SUMIFS(M6:M15,G6:G15,"cs",H6:H15,"NON")      +SUMIFS(M6:M15,G6:G15,"AT",H6:H15,"NON")</f>
        <v>0</v>
      </c>
      <c r="N29" s="85">
        <f t="shared" si="39"/>
        <v>0</v>
      </c>
      <c r="O29" s="86">
        <f t="shared" si="40"/>
        <v>0</v>
      </c>
      <c r="P29" s="87">
        <f t="shared" si="41"/>
        <v>0</v>
      </c>
      <c r="Q29" s="6">
        <f t="shared" si="42"/>
        <v>0</v>
      </c>
      <c r="R29" s="6">
        <f t="shared" si="43"/>
        <v>0</v>
      </c>
      <c r="S29" s="6">
        <f t="shared" si="44"/>
        <v>0</v>
      </c>
      <c r="T29" s="6">
        <f t="shared" si="45"/>
        <v>0</v>
      </c>
      <c r="U29" s="6">
        <f t="shared" si="46"/>
        <v>0</v>
      </c>
      <c r="V29" s="6">
        <f t="shared" si="47"/>
        <v>0</v>
      </c>
      <c r="W29" s="6">
        <f t="shared" si="48"/>
        <v>0</v>
      </c>
      <c r="X29" s="6">
        <f t="shared" si="49"/>
        <v>0</v>
      </c>
      <c r="AB29" s="97"/>
      <c r="AC29" s="386">
        <f>ROUND(IF(IF(O29&gt;12,0.6,O29*0.05)+IF(P29&gt;15,0.05,0)+IF(N29&gt;0,0.6,0)&gt;12,0.6,IF(O29&gt;12,0.6,O29*0.05)+IF(P29&gt;15,0.05,0)+IF(N29&gt;0,0.6,0)),3)</f>
        <v>0</v>
      </c>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row>
    <row r="30" spans="1:54" ht="24.75" thickTop="1" thickBot="1" x14ac:dyDescent="0.4">
      <c r="A30" s="778" t="s">
        <v>109</v>
      </c>
      <c r="B30" s="779"/>
      <c r="C30" s="779"/>
      <c r="D30" s="779"/>
      <c r="E30" s="779"/>
      <c r="F30" s="666" t="str">
        <f>IF(+Anno_1=0,"",+Anno_1)</f>
        <v/>
      </c>
      <c r="G30" s="667"/>
      <c r="H30" s="211" t="s">
        <v>101</v>
      </c>
      <c r="I30" s="638" t="s">
        <v>154</v>
      </c>
      <c r="J30" s="639"/>
      <c r="K30" s="639"/>
      <c r="L30" s="640"/>
      <c r="M30" s="389">
        <f>SUMIFS(M6:M15,G6:G15,"ALTRO",H6:H15,"ENTE")</f>
        <v>0</v>
      </c>
      <c r="N30" s="82">
        <f t="shared" si="39"/>
        <v>0</v>
      </c>
      <c r="O30" s="83">
        <f t="shared" si="40"/>
        <v>0</v>
      </c>
      <c r="P30" s="84">
        <f t="shared" si="41"/>
        <v>0</v>
      </c>
      <c r="Q30" s="6">
        <f t="shared" si="42"/>
        <v>0</v>
      </c>
      <c r="R30" s="6">
        <f t="shared" si="43"/>
        <v>0</v>
      </c>
      <c r="S30" s="6">
        <f t="shared" si="44"/>
        <v>0</v>
      </c>
      <c r="T30" s="6">
        <f t="shared" si="45"/>
        <v>0</v>
      </c>
      <c r="U30" s="6">
        <f t="shared" si="46"/>
        <v>0</v>
      </c>
      <c r="V30" s="6">
        <f t="shared" si="47"/>
        <v>0</v>
      </c>
      <c r="W30" s="6">
        <f t="shared" si="48"/>
        <v>0</v>
      </c>
      <c r="X30" s="6">
        <f t="shared" si="49"/>
        <v>0</v>
      </c>
      <c r="AB30" s="97"/>
      <c r="AC30" s="386">
        <f>ROUND(IF(IF(O30&gt;12,0.6,O30*0.05)+IF(P30&gt;15,0.05,0)+IF(N30&gt;0,0.6,0)&gt;12,0.6,IF(O30&gt;12,0.6,O30*0.05)+IF(P30&gt;15,0.05,0)+IF(N30&gt;0,0.6,0)),3)</f>
        <v>0</v>
      </c>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row>
    <row r="31" spans="1:54" ht="24.75" thickTop="1" thickBot="1" x14ac:dyDescent="0.4">
      <c r="A31" s="780"/>
      <c r="B31" s="781"/>
      <c r="C31" s="781"/>
      <c r="D31" s="781"/>
      <c r="E31" s="781"/>
      <c r="F31" s="668"/>
      <c r="G31" s="669"/>
      <c r="H31" s="656" t="s">
        <v>110</v>
      </c>
      <c r="I31" s="657"/>
      <c r="J31" s="657"/>
      <c r="K31" s="657"/>
      <c r="L31" s="658"/>
      <c r="M31" s="390">
        <f>SUM(M26:M30)</f>
        <v>0</v>
      </c>
      <c r="N31" s="148">
        <f t="shared" si="39"/>
        <v>0</v>
      </c>
      <c r="O31" s="146">
        <f t="shared" si="40"/>
        <v>0</v>
      </c>
      <c r="P31" s="147">
        <f t="shared" si="41"/>
        <v>0</v>
      </c>
      <c r="Q31" s="6">
        <f t="shared" si="42"/>
        <v>0</v>
      </c>
      <c r="R31" s="6">
        <f>M31/365</f>
        <v>0</v>
      </c>
      <c r="S31" s="6">
        <f t="shared" si="44"/>
        <v>0</v>
      </c>
      <c r="T31" s="6">
        <f t="shared" si="45"/>
        <v>0</v>
      </c>
      <c r="U31" s="6">
        <f>M31-T31</f>
        <v>0</v>
      </c>
      <c r="V31" s="6">
        <f t="shared" si="47"/>
        <v>0</v>
      </c>
      <c r="W31" s="6">
        <f t="shared" si="48"/>
        <v>0</v>
      </c>
      <c r="X31" s="6">
        <f t="shared" si="49"/>
        <v>0</v>
      </c>
      <c r="AB31" s="97"/>
      <c r="AC31" s="388">
        <f>IF(SUM(AC26:AC30)&gt;6,6,SUM(AC26:AC30))</f>
        <v>0</v>
      </c>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row>
    <row r="32" spans="1:54" ht="23.25" x14ac:dyDescent="0.2">
      <c r="A32" s="201"/>
      <c r="B32" s="201"/>
      <c r="C32" s="201"/>
      <c r="D32" s="201"/>
      <c r="E32" s="201"/>
      <c r="F32" s="201"/>
      <c r="G32" s="201"/>
      <c r="H32" s="105"/>
      <c r="I32" s="106"/>
      <c r="J32" s="101"/>
      <c r="K32" s="101"/>
      <c r="L32" s="101"/>
      <c r="M32" s="392"/>
      <c r="N32" s="107"/>
      <c r="O32" s="107"/>
      <c r="P32" s="107"/>
      <c r="Q32" s="97"/>
      <c r="R32" s="97"/>
      <c r="S32" s="97"/>
      <c r="T32" s="97"/>
      <c r="U32" s="97"/>
      <c r="V32" s="97"/>
      <c r="W32" s="97"/>
      <c r="X32" s="97"/>
      <c r="Y32" s="97"/>
      <c r="Z32" s="97"/>
      <c r="AA32" s="97"/>
      <c r="AB32" s="97"/>
      <c r="AC32" s="109"/>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row>
    <row r="33" spans="1:54" ht="24" thickBot="1" x14ac:dyDescent="0.4">
      <c r="A33" s="201"/>
      <c r="B33" s="201"/>
      <c r="C33" s="201"/>
      <c r="D33" s="201"/>
      <c r="E33" s="201"/>
      <c r="F33" s="201"/>
      <c r="G33" s="201"/>
      <c r="H33" s="97"/>
      <c r="I33" s="97"/>
      <c r="J33" s="97"/>
      <c r="K33" s="97"/>
      <c r="L33" s="97"/>
      <c r="M33" s="392"/>
      <c r="N33" s="103" t="s">
        <v>85</v>
      </c>
      <c r="O33" s="103" t="s">
        <v>86</v>
      </c>
      <c r="P33" s="103" t="s">
        <v>87</v>
      </c>
      <c r="Q33" s="110"/>
      <c r="R33" s="110"/>
      <c r="S33" s="110"/>
      <c r="T33" s="110"/>
      <c r="U33" s="110"/>
      <c r="V33" s="110"/>
      <c r="W33" s="110"/>
      <c r="X33" s="110"/>
      <c r="Y33" s="97"/>
      <c r="Z33" s="97"/>
      <c r="AA33" s="97"/>
      <c r="AB33" s="97"/>
      <c r="AC33" s="104" t="s">
        <v>103</v>
      </c>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row>
    <row r="34" spans="1:54" ht="24.75" thickTop="1" thickBot="1" x14ac:dyDescent="0.4">
      <c r="A34" s="786" t="s">
        <v>102</v>
      </c>
      <c r="B34" s="787"/>
      <c r="C34" s="787"/>
      <c r="D34" s="787"/>
      <c r="E34" s="787"/>
      <c r="F34" s="787"/>
      <c r="G34" s="788"/>
      <c r="H34" s="210" t="s">
        <v>61</v>
      </c>
      <c r="I34" s="638" t="s">
        <v>150</v>
      </c>
      <c r="J34" s="639"/>
      <c r="K34" s="639"/>
      <c r="L34" s="640"/>
      <c r="M34" s="385">
        <f>SUMIFS(M6:M15,G6:G15,"AT",H6:H15,"ss")</f>
        <v>0</v>
      </c>
      <c r="N34" s="94">
        <f t="shared" ref="N34:N39" si="50">FLOOR(R34,1)</f>
        <v>0</v>
      </c>
      <c r="O34" s="95">
        <f t="shared" ref="O34:O39" si="51">FLOOR(V34,1)</f>
        <v>0</v>
      </c>
      <c r="P34" s="96">
        <f t="shared" ref="P34:P39" si="52">U34-X34</f>
        <v>0</v>
      </c>
      <c r="Q34" s="6">
        <f t="shared" ref="Q34:Q39" si="53">T34+X34+Y34</f>
        <v>0</v>
      </c>
      <c r="R34" s="6">
        <f t="shared" ref="R34:R38" si="54">M34/365</f>
        <v>0</v>
      </c>
      <c r="S34" s="6">
        <f t="shared" ref="S34:S39" si="55">FLOOR(R34,1)</f>
        <v>0</v>
      </c>
      <c r="T34" s="6">
        <f t="shared" ref="T34:T39" si="56">S34*365</f>
        <v>0</v>
      </c>
      <c r="U34" s="6">
        <f t="shared" ref="U34:U38" si="57">M34-T34</f>
        <v>0</v>
      </c>
      <c r="V34" s="6">
        <f t="shared" ref="V34:V39" si="58">U34/30</f>
        <v>0</v>
      </c>
      <c r="W34" s="6">
        <f t="shared" ref="W34:W39" si="59">FLOOR(V34,1)</f>
        <v>0</v>
      </c>
      <c r="X34" s="6">
        <f t="shared" ref="X34:X39" si="60">W34*30</f>
        <v>0</v>
      </c>
      <c r="AB34" s="97"/>
      <c r="AC34" s="386">
        <f>ROUND(IF(IF(O34&gt;12,6,O34*0.5)+IF(P34&gt;15,0.5,0)+IF(N34&gt;0,6,0)&gt;12,6,IF(O34&gt;12,6,O34*0.5)+IF(P34&gt;15,0.5,0)+IF(N34&gt;0,6,0)),3)</f>
        <v>0</v>
      </c>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row>
    <row r="35" spans="1:54" ht="24.75" thickTop="1" thickBot="1" x14ac:dyDescent="0.4">
      <c r="A35" s="789" t="s">
        <v>106</v>
      </c>
      <c r="B35" s="790"/>
      <c r="C35" s="790"/>
      <c r="D35" s="790"/>
      <c r="E35" s="790"/>
      <c r="F35" s="790"/>
      <c r="G35" s="791"/>
      <c r="H35" s="210" t="s">
        <v>61</v>
      </c>
      <c r="I35" s="638" t="s">
        <v>100</v>
      </c>
      <c r="J35" s="639"/>
      <c r="K35" s="639"/>
      <c r="L35" s="640"/>
      <c r="M35" s="385">
        <f>SUMIFS(M6:M15,G6:G15,"AT",H6:H15,"NON")</f>
        <v>0</v>
      </c>
      <c r="N35" s="85">
        <f t="shared" si="50"/>
        <v>0</v>
      </c>
      <c r="O35" s="86">
        <f t="shared" si="51"/>
        <v>0</v>
      </c>
      <c r="P35" s="87">
        <f t="shared" si="52"/>
        <v>0</v>
      </c>
      <c r="Q35" s="6">
        <f t="shared" si="53"/>
        <v>0</v>
      </c>
      <c r="R35" s="6">
        <f t="shared" si="54"/>
        <v>0</v>
      </c>
      <c r="S35" s="6">
        <f t="shared" si="55"/>
        <v>0</v>
      </c>
      <c r="T35" s="6">
        <f t="shared" si="56"/>
        <v>0</v>
      </c>
      <c r="U35" s="6">
        <f t="shared" si="57"/>
        <v>0</v>
      </c>
      <c r="V35" s="6">
        <f t="shared" si="58"/>
        <v>0</v>
      </c>
      <c r="W35" s="6">
        <f t="shared" si="59"/>
        <v>0</v>
      </c>
      <c r="X35" s="6">
        <f t="shared" si="60"/>
        <v>0</v>
      </c>
      <c r="AB35" s="97"/>
      <c r="AC35" s="386">
        <f>ROUND(IF(IF(O35&gt;12,3,O35*0.25)+IF(P35&gt;15,0.25,0)+IF(N35&gt;0,3,0)&gt;12,6,IF(O35&gt;12,3,O35*0.25)+IF(P35&gt;15,0.25,0)+IF(N35&gt;0,3,0)),3)</f>
        <v>0</v>
      </c>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row>
    <row r="36" spans="1:54" ht="24.75" thickTop="1" thickBot="1" x14ac:dyDescent="0.4">
      <c r="A36" s="792"/>
      <c r="B36" s="793"/>
      <c r="C36" s="793"/>
      <c r="D36" s="793"/>
      <c r="E36" s="793"/>
      <c r="F36" s="793"/>
      <c r="G36" s="794"/>
      <c r="H36" s="211" t="s">
        <v>101</v>
      </c>
      <c r="I36" s="638" t="s">
        <v>150</v>
      </c>
      <c r="J36" s="639"/>
      <c r="K36" s="639"/>
      <c r="L36" s="640"/>
      <c r="M36" s="385">
        <f>SUMIFS(M6:M15,G6:G15,"ALTRO",H6:H15,"SS")+SUMIFS(M6:M15,G6:G15,"CS",H6:H15,"SS")+SUMIFS(M6:M15,G6:G15,"AA",H6:H15,"SS")</f>
        <v>0</v>
      </c>
      <c r="N36" s="85">
        <f t="shared" si="50"/>
        <v>0</v>
      </c>
      <c r="O36" s="86">
        <f t="shared" si="51"/>
        <v>0</v>
      </c>
      <c r="P36" s="87">
        <f t="shared" si="52"/>
        <v>0</v>
      </c>
      <c r="Q36" s="6">
        <f t="shared" si="53"/>
        <v>0</v>
      </c>
      <c r="R36" s="6">
        <f t="shared" si="54"/>
        <v>0</v>
      </c>
      <c r="S36" s="6">
        <f t="shared" si="55"/>
        <v>0</v>
      </c>
      <c r="T36" s="6">
        <f t="shared" si="56"/>
        <v>0</v>
      </c>
      <c r="U36" s="6">
        <f t="shared" si="57"/>
        <v>0</v>
      </c>
      <c r="V36" s="6">
        <f t="shared" si="58"/>
        <v>0</v>
      </c>
      <c r="W36" s="6">
        <f t="shared" si="59"/>
        <v>0</v>
      </c>
      <c r="X36" s="6">
        <f t="shared" si="60"/>
        <v>0</v>
      </c>
      <c r="AB36" s="97"/>
      <c r="AC36" s="386">
        <f>ROUND(IF(IF(O36&gt;12,1.2,O36*0.1)+IF(P36&gt;15,0.1,0)+IF(N36&gt;0,1.2,0)&gt;12,1.2,IF(O36&gt;12,1.2,O36*0.1)+IF(P36&gt;15,0.1,0)+IF(N36&gt;0,1.2,0)),3)</f>
        <v>0</v>
      </c>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row>
    <row r="37" spans="1:54" ht="24.75" thickTop="1" thickBot="1" x14ac:dyDescent="0.4">
      <c r="A37" s="792"/>
      <c r="B37" s="793"/>
      <c r="C37" s="793"/>
      <c r="D37" s="793"/>
      <c r="E37" s="793"/>
      <c r="F37" s="793"/>
      <c r="G37" s="794"/>
      <c r="H37" s="211" t="s">
        <v>101</v>
      </c>
      <c r="I37" s="638" t="s">
        <v>100</v>
      </c>
      <c r="J37" s="639"/>
      <c r="K37" s="639"/>
      <c r="L37" s="640"/>
      <c r="M37" s="385">
        <f>SUMIFS(M6:M15,G6:G15,"ALTRO",H6:H15,"NON")+          SUMIFS(M6:M15,G6:G15,"cs",H6:H15,"NON")                 +SUMIFS(M6:M15,G6:G15,"Aa",H6:H15,"NON")</f>
        <v>0</v>
      </c>
      <c r="N37" s="85">
        <f t="shared" si="50"/>
        <v>0</v>
      </c>
      <c r="O37" s="86">
        <f t="shared" si="51"/>
        <v>0</v>
      </c>
      <c r="P37" s="87">
        <f t="shared" si="52"/>
        <v>0</v>
      </c>
      <c r="Q37" s="6">
        <f t="shared" si="53"/>
        <v>0</v>
      </c>
      <c r="R37" s="6">
        <f t="shared" si="54"/>
        <v>0</v>
      </c>
      <c r="S37" s="6">
        <f t="shared" si="55"/>
        <v>0</v>
      </c>
      <c r="T37" s="6">
        <f t="shared" si="56"/>
        <v>0</v>
      </c>
      <c r="U37" s="6">
        <f t="shared" si="57"/>
        <v>0</v>
      </c>
      <c r="V37" s="6">
        <f t="shared" si="58"/>
        <v>0</v>
      </c>
      <c r="W37" s="6">
        <f t="shared" si="59"/>
        <v>0</v>
      </c>
      <c r="X37" s="6">
        <f t="shared" si="60"/>
        <v>0</v>
      </c>
      <c r="AB37" s="97"/>
      <c r="AC37" s="386">
        <f>ROUND(IF(IF(O37&gt;12,0.6,O37*0.05)+IF(P37&gt;15,0.05,0)+IF(N37&gt;0,0.6,0)&gt;12,0.6,IF(O37&gt;12,0.6,O37*0.05)+IF(P37&gt;15,0.05,0)+IF(N37&gt;0,0.6,0)),3)</f>
        <v>0</v>
      </c>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row>
    <row r="38" spans="1:54" ht="24.75" thickTop="1" thickBot="1" x14ac:dyDescent="0.4">
      <c r="A38" s="782" t="s">
        <v>109</v>
      </c>
      <c r="B38" s="783"/>
      <c r="C38" s="783"/>
      <c r="D38" s="783"/>
      <c r="E38" s="783"/>
      <c r="F38" s="634" t="str">
        <f>IF(+Anno_1=0,"",+Anno_1)</f>
        <v/>
      </c>
      <c r="G38" s="635"/>
      <c r="H38" s="211" t="s">
        <v>101</v>
      </c>
      <c r="I38" s="638" t="s">
        <v>154</v>
      </c>
      <c r="J38" s="639"/>
      <c r="K38" s="639"/>
      <c r="L38" s="640"/>
      <c r="M38" s="385">
        <f>SUMIFS(M6:M15,G6:G15,"ALTRO",H6:H15,"ENTE")</f>
        <v>0</v>
      </c>
      <c r="N38" s="91">
        <f t="shared" si="50"/>
        <v>0</v>
      </c>
      <c r="O38" s="92">
        <f t="shared" si="51"/>
        <v>0</v>
      </c>
      <c r="P38" s="93">
        <f t="shared" si="52"/>
        <v>0</v>
      </c>
      <c r="Q38" s="6">
        <f t="shared" si="53"/>
        <v>0</v>
      </c>
      <c r="R38" s="6">
        <f t="shared" si="54"/>
        <v>0</v>
      </c>
      <c r="S38" s="6">
        <f t="shared" si="55"/>
        <v>0</v>
      </c>
      <c r="T38" s="6">
        <f t="shared" si="56"/>
        <v>0</v>
      </c>
      <c r="U38" s="6">
        <f t="shared" si="57"/>
        <v>0</v>
      </c>
      <c r="V38" s="6">
        <f t="shared" si="58"/>
        <v>0</v>
      </c>
      <c r="W38" s="6">
        <f t="shared" si="59"/>
        <v>0</v>
      </c>
      <c r="X38" s="6">
        <f t="shared" si="60"/>
        <v>0</v>
      </c>
      <c r="AB38" s="97"/>
      <c r="AC38" s="386">
        <f>ROUND(IF(IF(O38&gt;12,0.6,O38*0.05)+IF(P38&gt;15,0.05,0)+IF(N38&gt;0,0.6,0)&gt;12,0.6,IF(O38&gt;12,0.6,O38*0.05)+IF(P38&gt;15,0.05,0)+IF(N38&gt;0,0.6,0)),3)</f>
        <v>0</v>
      </c>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row>
    <row r="39" spans="1:54" ht="24.75" thickTop="1" thickBot="1" x14ac:dyDescent="0.4">
      <c r="A39" s="784"/>
      <c r="B39" s="785"/>
      <c r="C39" s="785"/>
      <c r="D39" s="785"/>
      <c r="E39" s="785"/>
      <c r="F39" s="636"/>
      <c r="G39" s="637"/>
      <c r="H39" s="656" t="s">
        <v>110</v>
      </c>
      <c r="I39" s="657"/>
      <c r="J39" s="657"/>
      <c r="K39" s="657"/>
      <c r="L39" s="658"/>
      <c r="M39" s="390">
        <f>SUM(M34:M38)</f>
        <v>0</v>
      </c>
      <c r="N39" s="148">
        <f t="shared" si="50"/>
        <v>0</v>
      </c>
      <c r="O39" s="146">
        <f t="shared" si="51"/>
        <v>0</v>
      </c>
      <c r="P39" s="147">
        <f t="shared" si="52"/>
        <v>0</v>
      </c>
      <c r="Q39" s="6">
        <f t="shared" si="53"/>
        <v>0</v>
      </c>
      <c r="R39" s="6">
        <f>M39/365</f>
        <v>0</v>
      </c>
      <c r="S39" s="6">
        <f t="shared" si="55"/>
        <v>0</v>
      </c>
      <c r="T39" s="6">
        <f t="shared" si="56"/>
        <v>0</v>
      </c>
      <c r="U39" s="6">
        <f>M39-T39</f>
        <v>0</v>
      </c>
      <c r="V39" s="6">
        <f t="shared" si="58"/>
        <v>0</v>
      </c>
      <c r="W39" s="6">
        <f t="shared" si="59"/>
        <v>0</v>
      </c>
      <c r="X39" s="6">
        <f t="shared" si="60"/>
        <v>0</v>
      </c>
      <c r="AB39" s="97"/>
      <c r="AC39" s="388">
        <f>IF(SUM(AC34:AC38)&gt;6,6,SUM(AC34:AC38))</f>
        <v>0</v>
      </c>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row>
    <row r="40" spans="1:54" ht="23.25" x14ac:dyDescent="0.2">
      <c r="A40" s="97"/>
      <c r="B40" s="97"/>
      <c r="C40" s="97"/>
      <c r="D40" s="97"/>
      <c r="E40" s="97"/>
      <c r="F40" s="97"/>
      <c r="G40" s="97"/>
      <c r="H40" s="105"/>
      <c r="I40" s="106"/>
      <c r="J40" s="101"/>
      <c r="K40" s="101"/>
      <c r="L40" s="101"/>
      <c r="M40" s="102"/>
      <c r="N40" s="111"/>
      <c r="O40" s="111"/>
      <c r="P40" s="111"/>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row>
    <row r="41" spans="1:54" ht="23.25" x14ac:dyDescent="0.2">
      <c r="A41" s="97"/>
      <c r="B41" s="97"/>
      <c r="C41" s="97"/>
      <c r="D41" s="97"/>
      <c r="E41" s="97"/>
      <c r="F41" s="97"/>
      <c r="G41" s="97"/>
      <c r="H41" s="105"/>
      <c r="I41" s="106"/>
      <c r="J41" s="101"/>
      <c r="K41" s="101"/>
      <c r="L41" s="101"/>
      <c r="M41" s="102"/>
      <c r="N41" s="111"/>
      <c r="O41" s="111"/>
      <c r="P41" s="111"/>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row>
    <row r="42" spans="1:54" x14ac:dyDescent="0.2">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row>
    <row r="43" spans="1:54" x14ac:dyDescent="0.2">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row>
    <row r="44" spans="1:54"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row>
    <row r="45" spans="1:54"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row>
    <row r="46" spans="1:54"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row>
    <row r="47" spans="1:54"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row>
    <row r="48" spans="1:54"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row>
    <row r="49" spans="1:54"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row>
    <row r="50" spans="1:54" x14ac:dyDescent="0.2">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row>
    <row r="51" spans="1:54" x14ac:dyDescent="0.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row>
    <row r="52" spans="1:54" x14ac:dyDescent="0.2">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row>
    <row r="53" spans="1:54" x14ac:dyDescent="0.2">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row>
    <row r="54" spans="1:54"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row>
    <row r="55" spans="1:54" x14ac:dyDescent="0.2">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row>
    <row r="56" spans="1:54"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row>
  </sheetData>
  <sheetProtection algorithmName="SHA-512" hashValue="QqyVCjPOPY/8KQD6eL2J9W8X39VXooFE2bQudJfD6gCyGOb1re8s2oyHVsQ+k0162xbJfkt+eN0tMI2tsvRE6Q==" saltValue="31l3HIpZtHZ4g7qefuI10A==" spinCount="100000" sheet="1" objects="1" scenarios="1"/>
  <mergeCells count="70">
    <mergeCell ref="AF2:AG2"/>
    <mergeCell ref="AI4:AN4"/>
    <mergeCell ref="AI6:AN6"/>
    <mergeCell ref="AI10:AN10"/>
    <mergeCell ref="AI11:AN11"/>
    <mergeCell ref="AI1:AN2"/>
    <mergeCell ref="AI12:AN13"/>
    <mergeCell ref="A4:A5"/>
    <mergeCell ref="B4:B5"/>
    <mergeCell ref="C4:C5"/>
    <mergeCell ref="D4:D5"/>
    <mergeCell ref="E4:E5"/>
    <mergeCell ref="AE4:AG6"/>
    <mergeCell ref="A6:A15"/>
    <mergeCell ref="H6:L6"/>
    <mergeCell ref="AC6:AC15"/>
    <mergeCell ref="H7:L7"/>
    <mergeCell ref="AE7:AG7"/>
    <mergeCell ref="F4:F5"/>
    <mergeCell ref="G4:G5"/>
    <mergeCell ref="H4:L5"/>
    <mergeCell ref="M4:M5"/>
    <mergeCell ref="A1:B2"/>
    <mergeCell ref="C1:C2"/>
    <mergeCell ref="F1:J2"/>
    <mergeCell ref="K1:AC2"/>
    <mergeCell ref="H3:L3"/>
    <mergeCell ref="N4:P4"/>
    <mergeCell ref="AC4:AC5"/>
    <mergeCell ref="H8:L8"/>
    <mergeCell ref="AE8:AG8"/>
    <mergeCell ref="H9:L9"/>
    <mergeCell ref="H10:L10"/>
    <mergeCell ref="AD10:AD13"/>
    <mergeCell ref="AE10:AG15"/>
    <mergeCell ref="H14:L14"/>
    <mergeCell ref="H15:L15"/>
    <mergeCell ref="H11:L11"/>
    <mergeCell ref="H12:L12"/>
    <mergeCell ref="H13:L13"/>
    <mergeCell ref="A18:G18"/>
    <mergeCell ref="I18:L18"/>
    <mergeCell ref="A19:G21"/>
    <mergeCell ref="I19:L19"/>
    <mergeCell ref="I20:L20"/>
    <mergeCell ref="I21:L21"/>
    <mergeCell ref="A22:E23"/>
    <mergeCell ref="F22:G23"/>
    <mergeCell ref="I22:L22"/>
    <mergeCell ref="H23:L23"/>
    <mergeCell ref="A26:G26"/>
    <mergeCell ref="I26:L26"/>
    <mergeCell ref="A27:G29"/>
    <mergeCell ref="I27:L27"/>
    <mergeCell ref="I28:L28"/>
    <mergeCell ref="I29:L29"/>
    <mergeCell ref="A30:E31"/>
    <mergeCell ref="F30:G31"/>
    <mergeCell ref="I30:L30"/>
    <mergeCell ref="H31:L31"/>
    <mergeCell ref="A38:E39"/>
    <mergeCell ref="F38:G39"/>
    <mergeCell ref="I38:L38"/>
    <mergeCell ref="H39:L39"/>
    <mergeCell ref="A34:G34"/>
    <mergeCell ref="I34:L34"/>
    <mergeCell ref="A35:G37"/>
    <mergeCell ref="I35:L35"/>
    <mergeCell ref="I36:L36"/>
    <mergeCell ref="I37:L37"/>
  </mergeCells>
  <pageMargins left="0.7" right="0.7" top="0.75" bottom="0.75" header="0.3" footer="0.3"/>
  <pageSetup paperSize="9" scale="60"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0">
    <pageSetUpPr fitToPage="1"/>
  </sheetPr>
  <dimension ref="A1:BH56"/>
  <sheetViews>
    <sheetView zoomScale="75" zoomScaleNormal="75" workbookViewId="0">
      <selection activeCell="M26" sqref="M26:AC39"/>
    </sheetView>
  </sheetViews>
  <sheetFormatPr defaultRowHeight="12.75" x14ac:dyDescent="0.2"/>
  <cols>
    <col min="1" max="1" width="7" customWidth="1"/>
    <col min="2" max="2" width="3.83203125" customWidth="1"/>
    <col min="3" max="3" width="28.6640625" customWidth="1"/>
    <col min="4" max="5" width="18.83203125" customWidth="1"/>
    <col min="6" max="6" width="15.6640625" customWidth="1"/>
    <col min="7" max="7" width="12.6640625" customWidth="1"/>
    <col min="8" max="8" width="5.6640625" customWidth="1"/>
    <col min="9" max="12" width="1.83203125" customWidth="1"/>
    <col min="13" max="13" width="9.6640625" customWidth="1"/>
    <col min="14" max="16" width="6.1640625" customWidth="1"/>
    <col min="17" max="26" width="0" hidden="1" customWidth="1"/>
    <col min="27" max="27" width="0.1640625" customWidth="1"/>
    <col min="28" max="28" width="2" customWidth="1"/>
    <col min="29" max="29" width="12.6640625" customWidth="1"/>
    <col min="30" max="30" width="2.6640625" customWidth="1"/>
    <col min="31" max="31" width="20.33203125" customWidth="1"/>
    <col min="32" max="32" width="1.6640625" customWidth="1"/>
    <col min="33" max="33" width="6.6640625" customWidth="1"/>
    <col min="34" max="34" width="2.6640625" customWidth="1"/>
    <col min="39" max="39" width="2.6640625" customWidth="1"/>
  </cols>
  <sheetData>
    <row r="1" spans="1:60" ht="25.35" customHeight="1" thickBot="1" x14ac:dyDescent="0.25">
      <c r="A1" s="691" t="s">
        <v>108</v>
      </c>
      <c r="B1" s="692"/>
      <c r="C1" s="695"/>
      <c r="D1" s="149" t="s">
        <v>84</v>
      </c>
      <c r="E1" s="150" t="s">
        <v>5</v>
      </c>
      <c r="F1" s="676" t="s">
        <v>142</v>
      </c>
      <c r="G1" s="677"/>
      <c r="H1" s="677"/>
      <c r="I1" s="677"/>
      <c r="J1" s="677"/>
      <c r="K1" s="670" t="str">
        <f>IF(+'SCHEDE '!B2=0,"Inserire il nome nel file SCHEDE",+'SCHEDE '!B2)</f>
        <v/>
      </c>
      <c r="L1" s="671"/>
      <c r="M1" s="671"/>
      <c r="N1" s="671"/>
      <c r="O1" s="671"/>
      <c r="P1" s="671"/>
      <c r="Q1" s="671"/>
      <c r="R1" s="671"/>
      <c r="S1" s="671"/>
      <c r="T1" s="671"/>
      <c r="U1" s="671"/>
      <c r="V1" s="671"/>
      <c r="W1" s="671"/>
      <c r="X1" s="671"/>
      <c r="Y1" s="671"/>
      <c r="Z1" s="671"/>
      <c r="AA1" s="671"/>
      <c r="AB1" s="671"/>
      <c r="AC1" s="672"/>
      <c r="AD1" s="97"/>
      <c r="AE1" s="97"/>
      <c r="AF1" s="97"/>
      <c r="AG1" s="97"/>
      <c r="AH1" s="97"/>
      <c r="AI1" s="617" t="s">
        <v>228</v>
      </c>
      <c r="AJ1" s="618"/>
      <c r="AK1" s="618"/>
      <c r="AL1" s="618"/>
      <c r="AM1" s="618"/>
      <c r="AN1" s="619"/>
      <c r="AO1" s="97"/>
      <c r="AP1" s="97"/>
      <c r="AQ1" s="97"/>
      <c r="AR1" s="97"/>
      <c r="AS1" s="97"/>
      <c r="AT1" s="97"/>
      <c r="AU1" s="97"/>
      <c r="AV1" s="97"/>
      <c r="AW1" s="97"/>
      <c r="AX1" s="97"/>
      <c r="AY1" s="97"/>
      <c r="AZ1" s="97"/>
      <c r="BA1" s="97"/>
      <c r="BB1" s="97"/>
      <c r="BC1" s="97"/>
      <c r="BD1" s="97"/>
      <c r="BE1" s="97"/>
      <c r="BF1" s="97"/>
      <c r="BG1" s="97"/>
    </row>
    <row r="2" spans="1:60" ht="25.35" customHeight="1" thickBot="1" x14ac:dyDescent="0.25">
      <c r="A2" s="693"/>
      <c r="B2" s="694"/>
      <c r="C2" s="696"/>
      <c r="D2" s="136"/>
      <c r="E2" s="137"/>
      <c r="F2" s="678"/>
      <c r="G2" s="679"/>
      <c r="H2" s="679"/>
      <c r="I2" s="679"/>
      <c r="J2" s="679"/>
      <c r="K2" s="673"/>
      <c r="L2" s="674"/>
      <c r="M2" s="674"/>
      <c r="N2" s="674"/>
      <c r="O2" s="674"/>
      <c r="P2" s="674"/>
      <c r="Q2" s="674"/>
      <c r="R2" s="674"/>
      <c r="S2" s="674"/>
      <c r="T2" s="674"/>
      <c r="U2" s="674"/>
      <c r="V2" s="674"/>
      <c r="W2" s="674"/>
      <c r="X2" s="674"/>
      <c r="Y2" s="674"/>
      <c r="Z2" s="674"/>
      <c r="AA2" s="674"/>
      <c r="AB2" s="674"/>
      <c r="AC2" s="675"/>
      <c r="AD2" s="97"/>
      <c r="AE2" s="117" t="s">
        <v>7</v>
      </c>
      <c r="AF2" s="721" t="str">
        <f>+Start!X4</f>
        <v>21.3</v>
      </c>
      <c r="AG2" s="722"/>
      <c r="AH2" s="97"/>
      <c r="AI2" s="620"/>
      <c r="AJ2" s="621"/>
      <c r="AK2" s="621"/>
      <c r="AL2" s="621"/>
      <c r="AM2" s="621"/>
      <c r="AN2" s="622"/>
      <c r="AO2" s="97"/>
      <c r="AP2" s="97"/>
      <c r="AQ2" s="97"/>
      <c r="AR2" s="97"/>
      <c r="AS2" s="97"/>
      <c r="AT2" s="97"/>
      <c r="AU2" s="97"/>
      <c r="AV2" s="97"/>
      <c r="AW2" s="97"/>
      <c r="AX2" s="97"/>
      <c r="AY2" s="97"/>
      <c r="AZ2" s="97"/>
      <c r="BA2" s="97"/>
      <c r="BB2" s="97"/>
      <c r="BC2" s="97"/>
      <c r="BD2" s="97"/>
      <c r="BE2" s="97"/>
      <c r="BF2" s="97"/>
      <c r="BG2" s="97"/>
    </row>
    <row r="3" spans="1:60" ht="25.35" customHeight="1" thickBot="1" x14ac:dyDescent="0.25">
      <c r="A3" s="112"/>
      <c r="B3" s="112"/>
      <c r="C3" s="112"/>
      <c r="D3" s="112"/>
      <c r="E3" s="112"/>
      <c r="F3" s="135"/>
      <c r="G3" s="134" t="s">
        <v>134</v>
      </c>
      <c r="H3" s="698" t="s">
        <v>143</v>
      </c>
      <c r="I3" s="699"/>
      <c r="J3" s="699"/>
      <c r="K3" s="699"/>
      <c r="L3" s="700"/>
      <c r="M3" s="112"/>
      <c r="N3" s="112"/>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row>
    <row r="4" spans="1:60" ht="30" customHeight="1" thickTop="1" x14ac:dyDescent="0.2">
      <c r="A4" s="762" t="s">
        <v>108</v>
      </c>
      <c r="B4" s="746" t="s">
        <v>89</v>
      </c>
      <c r="C4" s="703" t="s">
        <v>83</v>
      </c>
      <c r="D4" s="701" t="s">
        <v>84</v>
      </c>
      <c r="E4" s="701" t="s">
        <v>5</v>
      </c>
      <c r="F4" s="748" t="s">
        <v>107</v>
      </c>
      <c r="G4" s="689" t="s">
        <v>151</v>
      </c>
      <c r="H4" s="680" t="s">
        <v>149</v>
      </c>
      <c r="I4" s="681"/>
      <c r="J4" s="681"/>
      <c r="K4" s="681"/>
      <c r="L4" s="682"/>
      <c r="M4" s="716" t="s">
        <v>6</v>
      </c>
      <c r="N4" s="718" t="s">
        <v>88</v>
      </c>
      <c r="O4" s="719"/>
      <c r="P4" s="720"/>
      <c r="Q4" s="72" t="s">
        <v>90</v>
      </c>
      <c r="R4" s="72" t="s">
        <v>91</v>
      </c>
      <c r="S4" s="72" t="s">
        <v>92</v>
      </c>
      <c r="T4" s="72" t="s">
        <v>93</v>
      </c>
      <c r="U4" s="72" t="s">
        <v>94</v>
      </c>
      <c r="V4" s="72" t="s">
        <v>95</v>
      </c>
      <c r="W4" s="72" t="s">
        <v>96</v>
      </c>
      <c r="X4" s="72" t="s">
        <v>97</v>
      </c>
      <c r="Y4" s="72" t="s">
        <v>98</v>
      </c>
      <c r="AA4" s="69"/>
      <c r="AB4" s="97"/>
      <c r="AC4" s="764" t="s">
        <v>135</v>
      </c>
      <c r="AD4" s="98"/>
      <c r="AE4" s="731" t="s">
        <v>111</v>
      </c>
      <c r="AF4" s="732"/>
      <c r="AG4" s="733"/>
      <c r="AH4" s="97"/>
      <c r="AI4" s="623" t="s">
        <v>144</v>
      </c>
      <c r="AJ4" s="623"/>
      <c r="AK4" s="623"/>
      <c r="AL4" s="623"/>
      <c r="AM4" s="623"/>
      <c r="AN4" s="623"/>
      <c r="AO4" s="97"/>
      <c r="AP4" s="97"/>
      <c r="AQ4" s="97"/>
      <c r="AR4" s="97"/>
      <c r="AS4" s="97"/>
      <c r="AT4" s="97"/>
      <c r="AU4" s="97"/>
      <c r="AV4" s="97"/>
      <c r="AW4" s="97"/>
      <c r="AX4" s="97"/>
      <c r="AY4" s="97"/>
      <c r="AZ4" s="97"/>
      <c r="BA4" s="97"/>
      <c r="BB4" s="97"/>
      <c r="BC4" s="97"/>
      <c r="BD4" s="97"/>
      <c r="BE4" s="97"/>
      <c r="BF4" s="97"/>
      <c r="BG4" s="97"/>
    </row>
    <row r="5" spans="1:60" ht="30" customHeight="1" thickBot="1" x14ac:dyDescent="0.25">
      <c r="A5" s="763"/>
      <c r="B5" s="747"/>
      <c r="C5" s="704"/>
      <c r="D5" s="702"/>
      <c r="E5" s="702"/>
      <c r="F5" s="749"/>
      <c r="G5" s="690"/>
      <c r="H5" s="683"/>
      <c r="I5" s="684"/>
      <c r="J5" s="684"/>
      <c r="K5" s="684"/>
      <c r="L5" s="685"/>
      <c r="M5" s="717"/>
      <c r="N5" s="68" t="s">
        <v>85</v>
      </c>
      <c r="O5" s="4" t="s">
        <v>86</v>
      </c>
      <c r="P5" s="5" t="s">
        <v>87</v>
      </c>
      <c r="Q5" s="72" t="s">
        <v>99</v>
      </c>
      <c r="R5" s="73"/>
      <c r="S5" s="73"/>
      <c r="T5" s="73"/>
      <c r="U5" s="73"/>
      <c r="V5" s="73"/>
      <c r="W5" s="73"/>
      <c r="X5" s="73"/>
      <c r="Y5" s="73"/>
      <c r="AA5" s="69"/>
      <c r="AB5" s="97"/>
      <c r="AC5" s="765"/>
      <c r="AD5" s="98"/>
      <c r="AE5" s="734"/>
      <c r="AF5" s="735"/>
      <c r="AG5" s="736"/>
      <c r="AH5" s="97"/>
      <c r="AI5" s="215" t="s">
        <v>145</v>
      </c>
      <c r="AJ5" s="215"/>
      <c r="AK5" s="215"/>
      <c r="AL5" s="215"/>
      <c r="AM5" s="290"/>
      <c r="AN5" s="297"/>
      <c r="AO5" s="97"/>
      <c r="AP5" s="97"/>
      <c r="AQ5" s="97"/>
      <c r="AR5" s="97"/>
      <c r="AS5" s="97"/>
      <c r="AT5" s="97"/>
      <c r="AU5" s="97"/>
      <c r="AV5" s="97"/>
      <c r="AW5" s="97"/>
      <c r="AX5" s="97"/>
      <c r="AY5" s="97"/>
      <c r="AZ5" s="97"/>
      <c r="BA5" s="97"/>
      <c r="BB5" s="97"/>
      <c r="BC5" s="97"/>
      <c r="BD5" s="97"/>
      <c r="BE5" s="97"/>
      <c r="BF5" s="97"/>
      <c r="BG5" s="97"/>
    </row>
    <row r="6" spans="1:60" ht="25.35" customHeight="1" thickTop="1" thickBot="1" x14ac:dyDescent="0.4">
      <c r="A6" s="705" t="str">
        <f>IF(+Anno_1=0,"",+Anno_1)</f>
        <v/>
      </c>
      <c r="B6" s="70">
        <v>1</v>
      </c>
      <c r="C6" s="113"/>
      <c r="D6" s="141"/>
      <c r="E6" s="142"/>
      <c r="F6" s="377" t="str">
        <f t="shared" ref="F6:F15" si="0">IF(OR(D6=0,E6=0,+Anno_1=0),"",IF(OR(E6&gt;data_2,D6&lt;data_1),"DATA ERRATA","ok"))</f>
        <v/>
      </c>
      <c r="G6" s="139"/>
      <c r="H6" s="686"/>
      <c r="I6" s="687"/>
      <c r="J6" s="687"/>
      <c r="K6" s="687"/>
      <c r="L6" s="688"/>
      <c r="M6" s="378">
        <f>IF(G6=0,0,      IF(H6=0,0,IF(AND(G6&lt;&gt;"AA",G6&lt;&gt;"AT",G6&lt;&gt;"CS",G6&lt;&gt;"ALTRO"),"ERRORE",IF(AND(H6&lt;&gt;"NON",H6&lt;&gt;"SS",H6&lt;&gt;"ENTE"),"ERRORE",ROUND(E6-D6+1,0)))))</f>
        <v>0</v>
      </c>
      <c r="N6" s="85">
        <f t="shared" ref="N6:N9" si="1">FLOOR(R6,1)</f>
        <v>0</v>
      </c>
      <c r="O6" s="379">
        <f>FLOOR(V6,1)</f>
        <v>0</v>
      </c>
      <c r="P6" s="87">
        <f t="shared" ref="P6:P9" si="2">U6-X6</f>
        <v>0</v>
      </c>
      <c r="Q6" s="71">
        <f t="shared" ref="Q6:Q9" si="3">T6+X6+Y6</f>
        <v>0</v>
      </c>
      <c r="R6" s="6">
        <f t="shared" ref="R6:R9" si="4">M6/365</f>
        <v>0</v>
      </c>
      <c r="S6" s="6">
        <f t="shared" ref="S6:S16" si="5">FLOOR(R6,1)</f>
        <v>0</v>
      </c>
      <c r="T6" s="6">
        <f t="shared" ref="T6:T16" si="6">S6*365</f>
        <v>0</v>
      </c>
      <c r="U6" s="6">
        <f t="shared" ref="U6:U9" si="7">M6-T6</f>
        <v>0</v>
      </c>
      <c r="V6" s="6">
        <f t="shared" ref="V6:V16" si="8">U6/30</f>
        <v>0</v>
      </c>
      <c r="W6" s="6">
        <f t="shared" ref="W6:W16" si="9">FLOOR(V6,1)</f>
        <v>0</v>
      </c>
      <c r="X6" s="6">
        <f t="shared" ref="X6:X16" si="10">W6*30</f>
        <v>0</v>
      </c>
      <c r="Y6" s="6">
        <f t="shared" ref="Y6:Y9" si="11">U6-X6</f>
        <v>0</v>
      </c>
      <c r="AA6" s="69"/>
      <c r="AB6" s="97"/>
      <c r="AC6" s="705" t="str">
        <f>IF(+Anno_1=0,"",+Anno_1)</f>
        <v/>
      </c>
      <c r="AD6" s="99"/>
      <c r="AE6" s="734"/>
      <c r="AF6" s="735"/>
      <c r="AG6" s="736"/>
      <c r="AH6" s="97"/>
      <c r="AI6" s="623" t="s">
        <v>146</v>
      </c>
      <c r="AJ6" s="623"/>
      <c r="AK6" s="623"/>
      <c r="AL6" s="623"/>
      <c r="AM6" s="623"/>
      <c r="AN6" s="623"/>
      <c r="AO6" s="97"/>
      <c r="AP6" s="97"/>
      <c r="AQ6" s="97"/>
      <c r="AR6" s="97"/>
      <c r="AS6" s="97"/>
      <c r="AT6" s="97"/>
      <c r="AU6" s="97"/>
      <c r="AV6" s="97"/>
      <c r="AW6" s="97"/>
      <c r="AX6" s="97"/>
      <c r="AY6" s="97"/>
      <c r="AZ6" s="97"/>
      <c r="BA6" s="97"/>
      <c r="BB6" s="97"/>
      <c r="BC6" s="97"/>
      <c r="BD6" s="97"/>
      <c r="BE6" s="97"/>
      <c r="BF6" s="97"/>
      <c r="BG6" s="97"/>
    </row>
    <row r="7" spans="1:60" ht="25.35" customHeight="1" thickBot="1" x14ac:dyDescent="0.4">
      <c r="A7" s="706"/>
      <c r="B7" s="70">
        <v>2</v>
      </c>
      <c r="C7" s="113"/>
      <c r="D7" s="141"/>
      <c r="E7" s="142"/>
      <c r="F7" s="377" t="str">
        <f t="shared" si="0"/>
        <v/>
      </c>
      <c r="G7" s="139"/>
      <c r="H7" s="686"/>
      <c r="I7" s="687"/>
      <c r="J7" s="687"/>
      <c r="K7" s="687"/>
      <c r="L7" s="688"/>
      <c r="M7" s="391">
        <f>IF(G7=0,0,      IF(H7=0,0,IF(AND(G7&lt;&gt;"AA",G7&lt;&gt;"AT",G7&lt;&gt;"CS",G7&lt;&gt;"ALTRO"),"ERRORE",IF(AND(H7&lt;&gt;"NON",H7&lt;&gt;"SS",H7&lt;&gt;"ENTE"),"ERRORE",ROUND(E7-D7+1,0)))))</f>
        <v>0</v>
      </c>
      <c r="N7" s="85">
        <f t="shared" si="1"/>
        <v>0</v>
      </c>
      <c r="O7" s="86">
        <f t="shared" ref="O7:O9" si="12">FLOOR(V7,1)</f>
        <v>0</v>
      </c>
      <c r="P7" s="87">
        <f t="shared" si="2"/>
        <v>0</v>
      </c>
      <c r="Q7" s="71">
        <f t="shared" si="3"/>
        <v>0</v>
      </c>
      <c r="R7" s="6">
        <f t="shared" si="4"/>
        <v>0</v>
      </c>
      <c r="S7" s="6">
        <f t="shared" si="5"/>
        <v>0</v>
      </c>
      <c r="T7" s="6">
        <f t="shared" si="6"/>
        <v>0</v>
      </c>
      <c r="U7" s="6">
        <f t="shared" si="7"/>
        <v>0</v>
      </c>
      <c r="V7" s="6">
        <f t="shared" si="8"/>
        <v>0</v>
      </c>
      <c r="W7" s="6">
        <f t="shared" si="9"/>
        <v>0</v>
      </c>
      <c r="X7" s="6">
        <f t="shared" si="10"/>
        <v>0</v>
      </c>
      <c r="Y7" s="6">
        <f t="shared" si="11"/>
        <v>0</v>
      </c>
      <c r="AA7" s="69"/>
      <c r="AB7" s="97"/>
      <c r="AC7" s="706"/>
      <c r="AD7" s="100"/>
      <c r="AE7" s="711" t="s">
        <v>155</v>
      </c>
      <c r="AF7" s="712"/>
      <c r="AG7" s="713"/>
      <c r="AH7" s="97"/>
      <c r="AI7" s="215" t="s">
        <v>147</v>
      </c>
      <c r="AJ7" s="215"/>
      <c r="AK7" s="215"/>
      <c r="AL7" s="290"/>
      <c r="AM7" s="291"/>
      <c r="AN7" s="297"/>
      <c r="AO7" s="97"/>
      <c r="AP7" s="97"/>
      <c r="AQ7" s="97"/>
      <c r="AR7" s="97"/>
      <c r="AS7" s="97"/>
      <c r="AT7" s="97"/>
      <c r="AU7" s="97"/>
      <c r="AV7" s="97"/>
      <c r="AW7" s="97"/>
      <c r="AX7" s="97"/>
      <c r="AY7" s="97"/>
      <c r="AZ7" s="97"/>
      <c r="BA7" s="97"/>
      <c r="BB7" s="97"/>
      <c r="BC7" s="97"/>
      <c r="BD7" s="97"/>
      <c r="BE7" s="97"/>
      <c r="BF7" s="97"/>
      <c r="BG7" s="97"/>
    </row>
    <row r="8" spans="1:60" ht="25.35" customHeight="1" thickBot="1" x14ac:dyDescent="0.4">
      <c r="A8" s="706"/>
      <c r="B8" s="70">
        <v>3</v>
      </c>
      <c r="C8" s="113"/>
      <c r="D8" s="141"/>
      <c r="E8" s="142"/>
      <c r="F8" s="377" t="str">
        <f t="shared" si="0"/>
        <v/>
      </c>
      <c r="G8" s="139"/>
      <c r="H8" s="686"/>
      <c r="I8" s="687"/>
      <c r="J8" s="687"/>
      <c r="K8" s="687"/>
      <c r="L8" s="688"/>
      <c r="M8" s="391">
        <f t="shared" ref="M8:M15" si="13">IF(G8=0,0,      IF(H8=0,0,IF(AND(G8&lt;&gt;"AA",G8&lt;&gt;"AT",G8&lt;&gt;"CS",G8&lt;&gt;"ALTRO"),"ERRORE",IF(AND(H8&lt;&gt;"NON",H8&lt;&gt;"SS",H8&lt;&gt;"ENTE"),"ERRORE",ROUND(E8-D8+1,0)))))</f>
        <v>0</v>
      </c>
      <c r="N8" s="85">
        <f t="shared" si="1"/>
        <v>0</v>
      </c>
      <c r="O8" s="86">
        <f t="shared" si="12"/>
        <v>0</v>
      </c>
      <c r="P8" s="87">
        <f t="shared" si="2"/>
        <v>0</v>
      </c>
      <c r="Q8" s="71">
        <f t="shared" si="3"/>
        <v>0</v>
      </c>
      <c r="R8" s="6">
        <f t="shared" si="4"/>
        <v>0</v>
      </c>
      <c r="S8" s="6">
        <f t="shared" si="5"/>
        <v>0</v>
      </c>
      <c r="T8" s="6">
        <f t="shared" si="6"/>
        <v>0</v>
      </c>
      <c r="U8" s="6">
        <f t="shared" si="7"/>
        <v>0</v>
      </c>
      <c r="V8" s="6">
        <f t="shared" si="8"/>
        <v>0</v>
      </c>
      <c r="W8" s="6">
        <f t="shared" si="9"/>
        <v>0</v>
      </c>
      <c r="X8" s="6">
        <f t="shared" si="10"/>
        <v>0</v>
      </c>
      <c r="Y8" s="6">
        <f t="shared" si="11"/>
        <v>0</v>
      </c>
      <c r="AA8" s="69"/>
      <c r="AB8" s="97"/>
      <c r="AC8" s="706"/>
      <c r="AD8" s="100"/>
      <c r="AE8" s="708" t="s">
        <v>131</v>
      </c>
      <c r="AF8" s="709"/>
      <c r="AG8" s="710"/>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row>
    <row r="9" spans="1:60" ht="25.35" customHeight="1" thickBot="1" x14ac:dyDescent="0.4">
      <c r="A9" s="706"/>
      <c r="B9" s="70">
        <v>4</v>
      </c>
      <c r="C9" s="113"/>
      <c r="D9" s="141"/>
      <c r="E9" s="142"/>
      <c r="F9" s="377" t="str">
        <f t="shared" si="0"/>
        <v/>
      </c>
      <c r="G9" s="139"/>
      <c r="H9" s="686"/>
      <c r="I9" s="687"/>
      <c r="J9" s="687"/>
      <c r="K9" s="687"/>
      <c r="L9" s="688"/>
      <c r="M9" s="391">
        <f t="shared" si="13"/>
        <v>0</v>
      </c>
      <c r="N9" s="85">
        <f t="shared" si="1"/>
        <v>0</v>
      </c>
      <c r="O9" s="86">
        <f t="shared" si="12"/>
        <v>0</v>
      </c>
      <c r="P9" s="87">
        <f t="shared" si="2"/>
        <v>0</v>
      </c>
      <c r="Q9" s="71">
        <f t="shared" si="3"/>
        <v>0</v>
      </c>
      <c r="R9" s="6">
        <f t="shared" si="4"/>
        <v>0</v>
      </c>
      <c r="S9" s="6">
        <f t="shared" si="5"/>
        <v>0</v>
      </c>
      <c r="T9" s="6">
        <f t="shared" si="6"/>
        <v>0</v>
      </c>
      <c r="U9" s="6">
        <f t="shared" si="7"/>
        <v>0</v>
      </c>
      <c r="V9" s="6">
        <f t="shared" si="8"/>
        <v>0</v>
      </c>
      <c r="W9" s="6">
        <f t="shared" si="9"/>
        <v>0</v>
      </c>
      <c r="X9" s="6">
        <f t="shared" si="10"/>
        <v>0</v>
      </c>
      <c r="Y9" s="6">
        <f t="shared" si="11"/>
        <v>0</v>
      </c>
      <c r="AA9" s="69"/>
      <c r="AB9" s="97"/>
      <c r="AC9" s="706"/>
      <c r="AD9" s="100"/>
      <c r="AE9" s="100"/>
      <c r="AF9" s="100"/>
      <c r="AG9" s="100"/>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row>
    <row r="10" spans="1:60" ht="25.35" customHeight="1" thickBot="1" x14ac:dyDescent="0.4">
      <c r="A10" s="706"/>
      <c r="B10" s="70">
        <v>5</v>
      </c>
      <c r="C10" s="113"/>
      <c r="D10" s="141"/>
      <c r="E10" s="142"/>
      <c r="F10" s="377" t="str">
        <f t="shared" si="0"/>
        <v/>
      </c>
      <c r="G10" s="139"/>
      <c r="H10" s="686"/>
      <c r="I10" s="687"/>
      <c r="J10" s="687"/>
      <c r="K10" s="687"/>
      <c r="L10" s="688"/>
      <c r="M10" s="391">
        <f t="shared" si="13"/>
        <v>0</v>
      </c>
      <c r="N10" s="85">
        <f>FLOOR(R10,1)</f>
        <v>0</v>
      </c>
      <c r="O10" s="86">
        <f>FLOOR(V10,1)</f>
        <v>0</v>
      </c>
      <c r="P10" s="87">
        <f>U10-X10</f>
        <v>0</v>
      </c>
      <c r="Q10" s="71">
        <f>T10+X10+Y10</f>
        <v>0</v>
      </c>
      <c r="R10" s="6">
        <f>M10/365</f>
        <v>0</v>
      </c>
      <c r="S10" s="6">
        <f>FLOOR(R10,1)</f>
        <v>0</v>
      </c>
      <c r="T10" s="6">
        <f>S10*365</f>
        <v>0</v>
      </c>
      <c r="U10" s="6">
        <f>M10-T10</f>
        <v>0</v>
      </c>
      <c r="V10" s="6">
        <f>U10/30</f>
        <v>0</v>
      </c>
      <c r="W10" s="6">
        <f>FLOOR(V10,1)</f>
        <v>0</v>
      </c>
      <c r="X10" s="6">
        <f>W10*30</f>
        <v>0</v>
      </c>
      <c r="Y10" s="6">
        <f>U10-X10</f>
        <v>0</v>
      </c>
      <c r="AA10" s="69"/>
      <c r="AB10" s="97"/>
      <c r="AC10" s="706"/>
      <c r="AD10" s="697"/>
      <c r="AE10" s="737" t="s">
        <v>112</v>
      </c>
      <c r="AF10" s="738"/>
      <c r="AG10" s="739"/>
      <c r="AH10" s="97"/>
      <c r="AI10" s="624" t="s">
        <v>153</v>
      </c>
      <c r="AJ10" s="625"/>
      <c r="AK10" s="625"/>
      <c r="AL10" s="625"/>
      <c r="AM10" s="625"/>
      <c r="AN10" s="626"/>
      <c r="AO10" s="97"/>
      <c r="AP10" s="97"/>
      <c r="AQ10" s="97"/>
      <c r="AR10" s="97"/>
      <c r="AS10" s="97"/>
      <c r="AT10" s="97"/>
      <c r="AU10" s="97"/>
      <c r="AV10" s="97"/>
      <c r="AW10" s="97"/>
      <c r="AX10" s="97"/>
      <c r="AY10" s="97"/>
      <c r="AZ10" s="97"/>
      <c r="BA10" s="97"/>
      <c r="BB10" s="97"/>
      <c r="BC10" s="97"/>
      <c r="BD10" s="97"/>
      <c r="BE10" s="97"/>
      <c r="BF10" s="97"/>
      <c r="BG10" s="97"/>
    </row>
    <row r="11" spans="1:60" ht="25.35" customHeight="1" thickBot="1" x14ac:dyDescent="0.4">
      <c r="A11" s="706"/>
      <c r="B11" s="70">
        <v>6</v>
      </c>
      <c r="C11" s="113"/>
      <c r="D11" s="141"/>
      <c r="E11" s="142"/>
      <c r="F11" s="377" t="str">
        <f t="shared" si="0"/>
        <v/>
      </c>
      <c r="G11" s="139"/>
      <c r="H11" s="686"/>
      <c r="I11" s="687"/>
      <c r="J11" s="687"/>
      <c r="K11" s="687"/>
      <c r="L11" s="688"/>
      <c r="M11" s="391">
        <f t="shared" si="13"/>
        <v>0</v>
      </c>
      <c r="N11" s="85">
        <f t="shared" ref="N11:N13" si="14">FLOOR(R11,1)</f>
        <v>0</v>
      </c>
      <c r="O11" s="86">
        <f t="shared" ref="O11:O13" si="15">FLOOR(V11,1)</f>
        <v>0</v>
      </c>
      <c r="P11" s="87">
        <f t="shared" ref="P11:P13" si="16">U11-X11</f>
        <v>0</v>
      </c>
      <c r="Q11" s="71">
        <f t="shared" ref="Q11:Q13" si="17">T11+X11+Y11</f>
        <v>0</v>
      </c>
      <c r="R11" s="6">
        <f t="shared" ref="R11:R13" si="18">M11/365</f>
        <v>0</v>
      </c>
      <c r="S11" s="6">
        <f t="shared" si="5"/>
        <v>0</v>
      </c>
      <c r="T11" s="6">
        <f t="shared" si="6"/>
        <v>0</v>
      </c>
      <c r="U11" s="6">
        <f t="shared" ref="U11:U13" si="19">M11-T11</f>
        <v>0</v>
      </c>
      <c r="V11" s="6">
        <f t="shared" si="8"/>
        <v>0</v>
      </c>
      <c r="W11" s="6">
        <f t="shared" si="9"/>
        <v>0</v>
      </c>
      <c r="X11" s="6">
        <f t="shared" si="10"/>
        <v>0</v>
      </c>
      <c r="Y11" s="6">
        <f t="shared" ref="Y11:Y13" si="20">U11-X11</f>
        <v>0</v>
      </c>
      <c r="AA11" s="69"/>
      <c r="AB11" s="97"/>
      <c r="AC11" s="706"/>
      <c r="AD11" s="697"/>
      <c r="AE11" s="740"/>
      <c r="AF11" s="741"/>
      <c r="AG11" s="742"/>
      <c r="AH11" s="97"/>
      <c r="AI11" s="624" t="s">
        <v>148</v>
      </c>
      <c r="AJ11" s="625"/>
      <c r="AK11" s="625"/>
      <c r="AL11" s="625"/>
      <c r="AM11" s="625"/>
      <c r="AN11" s="626"/>
      <c r="AO11" s="97"/>
      <c r="AP11" s="97"/>
      <c r="AQ11" s="97"/>
      <c r="AR11" s="97"/>
      <c r="AS11" s="97"/>
      <c r="AT11" s="97"/>
      <c r="AU11" s="97"/>
      <c r="AV11" s="97"/>
      <c r="AW11" s="97"/>
      <c r="AX11" s="97"/>
      <c r="AY11" s="97"/>
      <c r="AZ11" s="97"/>
      <c r="BA11" s="97"/>
      <c r="BB11" s="97"/>
      <c r="BC11" s="97"/>
      <c r="BD11" s="97"/>
      <c r="BE11" s="97"/>
      <c r="BF11" s="97"/>
      <c r="BG11" s="97"/>
    </row>
    <row r="12" spans="1:60" ht="25.35" customHeight="1" thickBot="1" x14ac:dyDescent="0.4">
      <c r="A12" s="706"/>
      <c r="B12" s="70">
        <v>7</v>
      </c>
      <c r="C12" s="113"/>
      <c r="D12" s="141"/>
      <c r="E12" s="142"/>
      <c r="F12" s="377" t="str">
        <f t="shared" si="0"/>
        <v/>
      </c>
      <c r="G12" s="139"/>
      <c r="H12" s="686"/>
      <c r="I12" s="687"/>
      <c r="J12" s="687"/>
      <c r="K12" s="687"/>
      <c r="L12" s="688"/>
      <c r="M12" s="391">
        <f t="shared" si="13"/>
        <v>0</v>
      </c>
      <c r="N12" s="85">
        <f t="shared" si="14"/>
        <v>0</v>
      </c>
      <c r="O12" s="86">
        <f t="shared" si="15"/>
        <v>0</v>
      </c>
      <c r="P12" s="87">
        <f t="shared" si="16"/>
        <v>0</v>
      </c>
      <c r="Q12" s="71">
        <f t="shared" si="17"/>
        <v>0</v>
      </c>
      <c r="R12" s="6">
        <f t="shared" si="18"/>
        <v>0</v>
      </c>
      <c r="S12" s="6">
        <f t="shared" si="5"/>
        <v>0</v>
      </c>
      <c r="T12" s="6">
        <f t="shared" si="6"/>
        <v>0</v>
      </c>
      <c r="U12" s="6">
        <f t="shared" si="19"/>
        <v>0</v>
      </c>
      <c r="V12" s="6">
        <f t="shared" si="8"/>
        <v>0</v>
      </c>
      <c r="W12" s="6">
        <f t="shared" si="9"/>
        <v>0</v>
      </c>
      <c r="X12" s="6">
        <f t="shared" si="10"/>
        <v>0</v>
      </c>
      <c r="Y12" s="6">
        <f t="shared" si="20"/>
        <v>0</v>
      </c>
      <c r="AA12" s="69"/>
      <c r="AB12" s="97"/>
      <c r="AC12" s="706"/>
      <c r="AD12" s="697"/>
      <c r="AE12" s="740"/>
      <c r="AF12" s="741"/>
      <c r="AG12" s="742"/>
      <c r="AH12" s="97"/>
      <c r="AI12" s="627" t="s">
        <v>229</v>
      </c>
      <c r="AJ12" s="628"/>
      <c r="AK12" s="628"/>
      <c r="AL12" s="628"/>
      <c r="AM12" s="628"/>
      <c r="AN12" s="629"/>
      <c r="AO12" s="97"/>
      <c r="AP12" s="97"/>
      <c r="AQ12" s="97"/>
      <c r="AR12" s="97"/>
      <c r="AS12" s="97"/>
      <c r="AT12" s="97"/>
      <c r="AU12" s="97"/>
      <c r="AV12" s="97"/>
      <c r="AW12" s="97"/>
      <c r="AX12" s="97"/>
      <c r="AY12" s="97"/>
      <c r="AZ12" s="97"/>
      <c r="BA12" s="97"/>
      <c r="BB12" s="97"/>
      <c r="BC12" s="97"/>
      <c r="BD12" s="97"/>
      <c r="BE12" s="97"/>
      <c r="BF12" s="97"/>
      <c r="BG12" s="97"/>
    </row>
    <row r="13" spans="1:60" ht="25.35" customHeight="1" thickBot="1" x14ac:dyDescent="0.4">
      <c r="A13" s="706"/>
      <c r="B13" s="70">
        <v>8</v>
      </c>
      <c r="C13" s="113"/>
      <c r="D13" s="141"/>
      <c r="E13" s="142"/>
      <c r="F13" s="377" t="str">
        <f t="shared" si="0"/>
        <v/>
      </c>
      <c r="G13" s="139"/>
      <c r="H13" s="686"/>
      <c r="I13" s="687"/>
      <c r="J13" s="687"/>
      <c r="K13" s="687"/>
      <c r="L13" s="688"/>
      <c r="M13" s="391">
        <f t="shared" si="13"/>
        <v>0</v>
      </c>
      <c r="N13" s="85">
        <f t="shared" si="14"/>
        <v>0</v>
      </c>
      <c r="O13" s="86">
        <f t="shared" si="15"/>
        <v>0</v>
      </c>
      <c r="P13" s="87">
        <f t="shared" si="16"/>
        <v>0</v>
      </c>
      <c r="Q13" s="71">
        <f t="shared" si="17"/>
        <v>0</v>
      </c>
      <c r="R13" s="6">
        <f t="shared" si="18"/>
        <v>0</v>
      </c>
      <c r="S13" s="6">
        <f t="shared" si="5"/>
        <v>0</v>
      </c>
      <c r="T13" s="6">
        <f t="shared" si="6"/>
        <v>0</v>
      </c>
      <c r="U13" s="6">
        <f t="shared" si="19"/>
        <v>0</v>
      </c>
      <c r="V13" s="6">
        <f t="shared" si="8"/>
        <v>0</v>
      </c>
      <c r="W13" s="6">
        <f t="shared" si="9"/>
        <v>0</v>
      </c>
      <c r="X13" s="6">
        <f t="shared" si="10"/>
        <v>0</v>
      </c>
      <c r="Y13" s="6">
        <f t="shared" si="20"/>
        <v>0</v>
      </c>
      <c r="AA13" s="69"/>
      <c r="AB13" s="97"/>
      <c r="AC13" s="706"/>
      <c r="AD13" s="697"/>
      <c r="AE13" s="740"/>
      <c r="AF13" s="741"/>
      <c r="AG13" s="742"/>
      <c r="AH13" s="97"/>
      <c r="AI13" s="627"/>
      <c r="AJ13" s="628"/>
      <c r="AK13" s="628"/>
      <c r="AL13" s="628"/>
      <c r="AM13" s="628"/>
      <c r="AN13" s="629"/>
      <c r="AO13" s="97"/>
      <c r="AP13" s="97"/>
      <c r="AQ13" s="97"/>
      <c r="AR13" s="97"/>
      <c r="AS13" s="97"/>
      <c r="AT13" s="97"/>
      <c r="AU13" s="97"/>
      <c r="AV13" s="97"/>
      <c r="AW13" s="97"/>
      <c r="AX13" s="97"/>
      <c r="AY13" s="97"/>
      <c r="AZ13" s="97"/>
      <c r="BA13" s="97"/>
      <c r="BB13" s="97"/>
      <c r="BC13" s="97"/>
      <c r="BD13" s="97"/>
      <c r="BE13" s="97"/>
      <c r="BF13" s="97"/>
      <c r="BG13" s="97"/>
    </row>
    <row r="14" spans="1:60" ht="25.35" customHeight="1" thickBot="1" x14ac:dyDescent="0.4">
      <c r="A14" s="706"/>
      <c r="B14" s="70">
        <v>9</v>
      </c>
      <c r="C14" s="113"/>
      <c r="D14" s="141"/>
      <c r="E14" s="142"/>
      <c r="F14" s="377" t="str">
        <f t="shared" si="0"/>
        <v/>
      </c>
      <c r="G14" s="139"/>
      <c r="H14" s="686"/>
      <c r="I14" s="687"/>
      <c r="J14" s="687"/>
      <c r="K14" s="687"/>
      <c r="L14" s="688"/>
      <c r="M14" s="391">
        <f t="shared" si="13"/>
        <v>0</v>
      </c>
      <c r="N14" s="82">
        <f>FLOOR(R14,1)</f>
        <v>0</v>
      </c>
      <c r="O14" s="83">
        <f>FLOOR(V14,1)</f>
        <v>0</v>
      </c>
      <c r="P14" s="84">
        <f>U14-X14</f>
        <v>0</v>
      </c>
      <c r="Q14" s="71">
        <f>T14+X14+Y14</f>
        <v>0</v>
      </c>
      <c r="R14" s="6">
        <f>M14/365</f>
        <v>0</v>
      </c>
      <c r="S14" s="6">
        <f>FLOOR(R14,1)</f>
        <v>0</v>
      </c>
      <c r="T14" s="6">
        <f>S14*365</f>
        <v>0</v>
      </c>
      <c r="U14" s="6">
        <f>M14-T14</f>
        <v>0</v>
      </c>
      <c r="V14" s="6">
        <f>U14/30</f>
        <v>0</v>
      </c>
      <c r="W14" s="6">
        <f>FLOOR(V14,1)</f>
        <v>0</v>
      </c>
      <c r="X14" s="6">
        <f>W14*30</f>
        <v>0</v>
      </c>
      <c r="Y14" s="6">
        <f>U14-X14</f>
        <v>0</v>
      </c>
      <c r="AA14" s="69"/>
      <c r="AB14" s="97"/>
      <c r="AC14" s="706"/>
      <c r="AD14" s="101"/>
      <c r="AE14" s="740"/>
      <c r="AF14" s="741"/>
      <c r="AG14" s="742"/>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row>
    <row r="15" spans="1:60" ht="25.35" customHeight="1" thickBot="1" x14ac:dyDescent="0.4">
      <c r="A15" s="707"/>
      <c r="B15" s="70">
        <v>10</v>
      </c>
      <c r="C15" s="113"/>
      <c r="D15" s="143"/>
      <c r="E15" s="144"/>
      <c r="F15" s="377" t="str">
        <f t="shared" si="0"/>
        <v/>
      </c>
      <c r="G15" s="140"/>
      <c r="H15" s="771"/>
      <c r="I15" s="769"/>
      <c r="J15" s="769"/>
      <c r="K15" s="769"/>
      <c r="L15" s="772"/>
      <c r="M15" s="391">
        <f t="shared" si="13"/>
        <v>0</v>
      </c>
      <c r="N15" s="381">
        <f t="shared" ref="N15:N16" si="21">FLOOR(R15,1)</f>
        <v>0</v>
      </c>
      <c r="O15" s="382">
        <f t="shared" ref="O15:O16" si="22">FLOOR(V15,1)</f>
        <v>0</v>
      </c>
      <c r="P15" s="383">
        <f t="shared" ref="P15:P16" si="23">U15-X15</f>
        <v>0</v>
      </c>
      <c r="Q15" s="71">
        <f t="shared" ref="Q15:Q16" si="24">T15+X15+Y15</f>
        <v>0</v>
      </c>
      <c r="R15" s="6">
        <f t="shared" ref="R15" si="25">M15/365</f>
        <v>0</v>
      </c>
      <c r="S15" s="6">
        <f t="shared" si="5"/>
        <v>0</v>
      </c>
      <c r="T15" s="6">
        <f t="shared" si="6"/>
        <v>0</v>
      </c>
      <c r="U15" s="6">
        <f t="shared" ref="U15" si="26">M15-T15</f>
        <v>0</v>
      </c>
      <c r="V15" s="6">
        <f t="shared" si="8"/>
        <v>0</v>
      </c>
      <c r="W15" s="6">
        <f t="shared" si="9"/>
        <v>0</v>
      </c>
      <c r="X15" s="6">
        <f t="shared" si="10"/>
        <v>0</v>
      </c>
      <c r="Y15" s="6">
        <f t="shared" ref="Y15" si="27">U15-X15</f>
        <v>0</v>
      </c>
      <c r="AB15" s="97"/>
      <c r="AC15" s="707"/>
      <c r="AD15" s="101"/>
      <c r="AE15" s="743"/>
      <c r="AF15" s="744"/>
      <c r="AG15" s="745"/>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row>
    <row r="16" spans="1:60" ht="24" thickBot="1" x14ac:dyDescent="0.4">
      <c r="A16" s="97"/>
      <c r="B16" s="97"/>
      <c r="C16" s="97"/>
      <c r="D16" s="97"/>
      <c r="E16" s="97"/>
      <c r="F16" s="97"/>
      <c r="G16" s="97"/>
      <c r="H16" s="97"/>
      <c r="I16" s="97"/>
      <c r="J16" s="97"/>
      <c r="K16" s="97"/>
      <c r="L16" s="97"/>
      <c r="M16" s="384">
        <f>SUM(M6:M15)</f>
        <v>0</v>
      </c>
      <c r="N16" s="76">
        <f t="shared" si="21"/>
        <v>0</v>
      </c>
      <c r="O16" s="77">
        <f t="shared" si="22"/>
        <v>0</v>
      </c>
      <c r="P16" s="78">
        <f t="shared" si="23"/>
        <v>0</v>
      </c>
      <c r="Q16" s="6">
        <f t="shared" si="24"/>
        <v>0</v>
      </c>
      <c r="R16" s="6">
        <f>M16/365</f>
        <v>0</v>
      </c>
      <c r="S16" s="6">
        <f t="shared" si="5"/>
        <v>0</v>
      </c>
      <c r="T16" s="6">
        <f t="shared" si="6"/>
        <v>0</v>
      </c>
      <c r="U16" s="6">
        <f>M16-T16</f>
        <v>0</v>
      </c>
      <c r="V16" s="6">
        <f t="shared" si="8"/>
        <v>0</v>
      </c>
      <c r="W16" s="6">
        <f t="shared" si="9"/>
        <v>0</v>
      </c>
      <c r="X16" s="6">
        <f t="shared" si="10"/>
        <v>0</v>
      </c>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row>
    <row r="17" spans="1:60" ht="24" thickBot="1" x14ac:dyDescent="0.4">
      <c r="A17" s="97"/>
      <c r="B17" s="97"/>
      <c r="C17" s="97"/>
      <c r="D17" s="97"/>
      <c r="E17" s="97"/>
      <c r="F17" s="97"/>
      <c r="G17" s="97"/>
      <c r="H17" s="97"/>
      <c r="I17" s="97"/>
      <c r="J17" s="97"/>
      <c r="K17" s="97"/>
      <c r="L17" s="97"/>
      <c r="M17" s="102"/>
      <c r="N17" s="103" t="s">
        <v>85</v>
      </c>
      <c r="O17" s="103" t="s">
        <v>86</v>
      </c>
      <c r="P17" s="103" t="s">
        <v>87</v>
      </c>
      <c r="Q17" s="6"/>
      <c r="R17" s="6"/>
      <c r="S17" s="6"/>
      <c r="T17" s="6"/>
      <c r="U17" s="6"/>
      <c r="V17" s="6"/>
      <c r="W17" s="6"/>
      <c r="X17" s="6"/>
      <c r="AB17" s="97"/>
      <c r="AC17" s="104" t="s">
        <v>103</v>
      </c>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row>
    <row r="18" spans="1:60" ht="24.75" thickTop="1" thickBot="1" x14ac:dyDescent="0.4">
      <c r="A18" s="753" t="s">
        <v>102</v>
      </c>
      <c r="B18" s="754"/>
      <c r="C18" s="754"/>
      <c r="D18" s="754"/>
      <c r="E18" s="754"/>
      <c r="F18" s="754"/>
      <c r="G18" s="755"/>
      <c r="H18" s="208" t="s">
        <v>30</v>
      </c>
      <c r="I18" s="750" t="s">
        <v>150</v>
      </c>
      <c r="J18" s="750"/>
      <c r="K18" s="750"/>
      <c r="L18" s="750"/>
      <c r="M18" s="385">
        <f>SUMIFS(M6:M15,G6:G15,"CS",H6:H15,"ss")</f>
        <v>0</v>
      </c>
      <c r="N18" s="79">
        <f t="shared" ref="N18:N23" si="28">FLOOR(R18,1)</f>
        <v>0</v>
      </c>
      <c r="O18" s="80">
        <f t="shared" ref="O18:O23" si="29">FLOOR(V18,1)</f>
        <v>0</v>
      </c>
      <c r="P18" s="81">
        <f t="shared" ref="P18:P23" si="30">U18-X18</f>
        <v>0</v>
      </c>
      <c r="Q18" s="6">
        <f t="shared" ref="Q18:Q23" si="31">T18+X18+Y18</f>
        <v>0</v>
      </c>
      <c r="R18" s="6">
        <f t="shared" ref="R18:R22" si="32">M18/365</f>
        <v>0</v>
      </c>
      <c r="S18" s="6">
        <f t="shared" ref="S18:S23" si="33">FLOOR(R18,1)</f>
        <v>0</v>
      </c>
      <c r="T18" s="6">
        <f t="shared" ref="T18:T23" si="34">S18*365</f>
        <v>0</v>
      </c>
      <c r="U18" s="6">
        <f t="shared" ref="U18:U22" si="35">M18-T18</f>
        <v>0</v>
      </c>
      <c r="V18" s="6">
        <f t="shared" ref="V18:V23" si="36">U18/30</f>
        <v>0</v>
      </c>
      <c r="W18" s="6">
        <f t="shared" ref="W18:W23" si="37">FLOOR(V18,1)</f>
        <v>0</v>
      </c>
      <c r="X18" s="6">
        <f t="shared" ref="X18:X23" si="38">W18*30</f>
        <v>0</v>
      </c>
      <c r="AB18" s="97"/>
      <c r="AC18" s="386">
        <f>ROUND(IF(IF(O18&gt;12,6,O18*0.5)+IF(P18&gt;15,0.5,0)+IF(N18&gt;0,6,0)&gt;12,6,IF(O18&gt;12,6,O18*0.5)+IF(P18&gt;15,0.5,0)+IF(N18&gt;0,6,0)),3)</f>
        <v>0</v>
      </c>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row>
    <row r="19" spans="1:60" ht="24.75" thickTop="1" thickBot="1" x14ac:dyDescent="0.4">
      <c r="A19" s="756" t="s">
        <v>105</v>
      </c>
      <c r="B19" s="757"/>
      <c r="C19" s="757"/>
      <c r="D19" s="757"/>
      <c r="E19" s="757"/>
      <c r="F19" s="757"/>
      <c r="G19" s="758"/>
      <c r="H19" s="208" t="s">
        <v>30</v>
      </c>
      <c r="I19" s="750" t="s">
        <v>100</v>
      </c>
      <c r="J19" s="750"/>
      <c r="K19" s="750"/>
      <c r="L19" s="750"/>
      <c r="M19" s="385">
        <f>SUMIFS(M6:M15,G6:G15,"CS",H6:H15,"NON")</f>
        <v>0</v>
      </c>
      <c r="N19" s="82">
        <f t="shared" si="28"/>
        <v>0</v>
      </c>
      <c r="O19" s="83">
        <f t="shared" si="29"/>
        <v>0</v>
      </c>
      <c r="P19" s="84">
        <f t="shared" si="30"/>
        <v>0</v>
      </c>
      <c r="Q19" s="6">
        <f t="shared" si="31"/>
        <v>0</v>
      </c>
      <c r="R19" s="6">
        <f t="shared" si="32"/>
        <v>0</v>
      </c>
      <c r="S19" s="6">
        <f t="shared" si="33"/>
        <v>0</v>
      </c>
      <c r="T19" s="6">
        <f t="shared" si="34"/>
        <v>0</v>
      </c>
      <c r="U19" s="6">
        <f t="shared" si="35"/>
        <v>0</v>
      </c>
      <c r="V19" s="6">
        <f t="shared" si="36"/>
        <v>0</v>
      </c>
      <c r="W19" s="6">
        <f t="shared" si="37"/>
        <v>0</v>
      </c>
      <c r="X19" s="6">
        <f t="shared" si="38"/>
        <v>0</v>
      </c>
      <c r="AB19" s="97"/>
      <c r="AC19" s="386">
        <f>ROUND(IF(IF(O19&gt;12,3,O19*0.25)+IF(P19&gt;15,0.25,0)+IF(N19&gt;0,3,0)&gt;12,6,IF(O19&gt;12,3,O19*0.25)+IF(P19&gt;15,0.25,0)+IF(N19&gt;0,3,0)),3)</f>
        <v>0</v>
      </c>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row>
    <row r="20" spans="1:60" ht="24.75" thickTop="1" thickBot="1" x14ac:dyDescent="0.4">
      <c r="A20" s="759"/>
      <c r="B20" s="760"/>
      <c r="C20" s="760"/>
      <c r="D20" s="760"/>
      <c r="E20" s="760"/>
      <c r="F20" s="760"/>
      <c r="G20" s="761"/>
      <c r="H20" s="209" t="s">
        <v>101</v>
      </c>
      <c r="I20" s="750" t="s">
        <v>150</v>
      </c>
      <c r="J20" s="750"/>
      <c r="K20" s="750"/>
      <c r="L20" s="750"/>
      <c r="M20" s="385">
        <f>SUMIFS(M6:M15,G6:G15,"ALTRO",H6:H15,"SS")+ SUMIFS(M6:M15,G6:G15,"AT",H6:H15,"SS")+SUMIFS(M6:M15,G6:G15,"AA",H6:H15,"SS")</f>
        <v>0</v>
      </c>
      <c r="N20" s="85">
        <f t="shared" si="28"/>
        <v>0</v>
      </c>
      <c r="O20" s="86">
        <f t="shared" si="29"/>
        <v>0</v>
      </c>
      <c r="P20" s="87">
        <f t="shared" si="30"/>
        <v>0</v>
      </c>
      <c r="Q20" s="6">
        <f t="shared" si="31"/>
        <v>0</v>
      </c>
      <c r="R20" s="6">
        <f t="shared" si="32"/>
        <v>0</v>
      </c>
      <c r="S20" s="6">
        <f t="shared" si="33"/>
        <v>0</v>
      </c>
      <c r="T20" s="6">
        <f t="shared" si="34"/>
        <v>0</v>
      </c>
      <c r="U20" s="6">
        <f t="shared" si="35"/>
        <v>0</v>
      </c>
      <c r="V20" s="6">
        <f t="shared" si="36"/>
        <v>0</v>
      </c>
      <c r="W20" s="6">
        <f t="shared" si="37"/>
        <v>0</v>
      </c>
      <c r="X20" s="6">
        <f t="shared" si="38"/>
        <v>0</v>
      </c>
      <c r="AB20" s="97"/>
      <c r="AC20" s="386">
        <f>ROUND(IF(IF(O20&gt;12,1.8,O20*0.15)+IF(P20&gt;15,0.15,0)+IF(N20&gt;0,1.8,0)&gt;12,1.8,IF(O20&gt;12,1.8,O20*0.15)+IF(P20&gt;15,0.15,0)+IF(N20&gt;0,1.8,0)),3)</f>
        <v>0</v>
      </c>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row>
    <row r="21" spans="1:60" ht="24.75" thickTop="1" thickBot="1" x14ac:dyDescent="0.4">
      <c r="A21" s="759"/>
      <c r="B21" s="760"/>
      <c r="C21" s="760"/>
      <c r="D21" s="760"/>
      <c r="E21" s="760"/>
      <c r="F21" s="760"/>
      <c r="G21" s="761"/>
      <c r="H21" s="209" t="s">
        <v>101</v>
      </c>
      <c r="I21" s="750" t="s">
        <v>100</v>
      </c>
      <c r="J21" s="750"/>
      <c r="K21" s="750"/>
      <c r="L21" s="750"/>
      <c r="M21" s="385">
        <f>SUMIFS(M6:M15,G6:G15,"ALTRO",H6:H15,"NON")+      SUMIFS(M6:M15,G6:G15,"Aa",H6:H15,"NON")+    SUMIFS(M6:M15,G6:G15,"AT",H6:H15,"NON")</f>
        <v>0</v>
      </c>
      <c r="N21" s="88">
        <f t="shared" si="28"/>
        <v>0</v>
      </c>
      <c r="O21" s="89">
        <f t="shared" si="29"/>
        <v>0</v>
      </c>
      <c r="P21" s="90">
        <f t="shared" si="30"/>
        <v>0</v>
      </c>
      <c r="Q21" s="6">
        <f t="shared" si="31"/>
        <v>0</v>
      </c>
      <c r="R21" s="6">
        <f t="shared" si="32"/>
        <v>0</v>
      </c>
      <c r="S21" s="6">
        <f t="shared" si="33"/>
        <v>0</v>
      </c>
      <c r="T21" s="6">
        <f t="shared" si="34"/>
        <v>0</v>
      </c>
      <c r="U21" s="6">
        <f t="shared" si="35"/>
        <v>0</v>
      </c>
      <c r="V21" s="6">
        <f t="shared" si="36"/>
        <v>0</v>
      </c>
      <c r="W21" s="6">
        <f t="shared" si="37"/>
        <v>0</v>
      </c>
      <c r="X21" s="6">
        <f t="shared" si="38"/>
        <v>0</v>
      </c>
      <c r="AB21" s="97"/>
      <c r="AC21" s="386">
        <f>ROUND(IF(IF(O21&gt;12,0.9,O21*0.075)+IF(P21&gt;15,0.075,0)+IF(N21&gt;0,0.9,0)&gt;12,0.9,IF(O21&gt;12,0.9,O21*0.075)+IF(P21&gt;15,0.075,0)+IF(N21&gt;0,0.9,0)),3)</f>
        <v>0</v>
      </c>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row>
    <row r="22" spans="1:60" ht="24.75" thickTop="1" thickBot="1" x14ac:dyDescent="0.4">
      <c r="A22" s="801" t="s">
        <v>109</v>
      </c>
      <c r="B22" s="802"/>
      <c r="C22" s="802"/>
      <c r="D22" s="802"/>
      <c r="E22" s="802"/>
      <c r="F22" s="727" t="str">
        <f>IF(+Anno_1=0,"",+Anno_1)</f>
        <v/>
      </c>
      <c r="G22" s="728"/>
      <c r="H22" s="209" t="s">
        <v>101</v>
      </c>
      <c r="I22" s="750" t="s">
        <v>154</v>
      </c>
      <c r="J22" s="750"/>
      <c r="K22" s="750"/>
      <c r="L22" s="750"/>
      <c r="M22" s="385">
        <f>SUMIFS(M6:M15,G6:G15,"ALTRO",H6:H15,"ENTE")</f>
        <v>0</v>
      </c>
      <c r="N22" s="91">
        <f t="shared" si="28"/>
        <v>0</v>
      </c>
      <c r="O22" s="92">
        <f t="shared" si="29"/>
        <v>0</v>
      </c>
      <c r="P22" s="93">
        <f t="shared" si="30"/>
        <v>0</v>
      </c>
      <c r="Q22" s="6">
        <f t="shared" si="31"/>
        <v>0</v>
      </c>
      <c r="R22" s="6">
        <f t="shared" si="32"/>
        <v>0</v>
      </c>
      <c r="S22" s="6">
        <f t="shared" si="33"/>
        <v>0</v>
      </c>
      <c r="T22" s="6">
        <f t="shared" si="34"/>
        <v>0</v>
      </c>
      <c r="U22" s="6">
        <f t="shared" si="35"/>
        <v>0</v>
      </c>
      <c r="V22" s="6">
        <f t="shared" si="36"/>
        <v>0</v>
      </c>
      <c r="W22" s="6">
        <f t="shared" si="37"/>
        <v>0</v>
      </c>
      <c r="X22" s="6">
        <f t="shared" si="38"/>
        <v>0</v>
      </c>
      <c r="AB22" s="97"/>
      <c r="AC22" s="386">
        <f>ROUND(IF(IF(O22&gt;12,0.6,O22*0.05)+IF(P22&gt;15,0.05,0)+IF(N22&gt;0,0.6,0)&gt;12,0.6,IF(O22&gt;12,0.6,O22*0.05)+IF(P22&gt;15,0.05,0)+IF(N22&gt;0,0.6,0)),3)</f>
        <v>0</v>
      </c>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row>
    <row r="23" spans="1:60" ht="24.75" thickTop="1" thickBot="1" x14ac:dyDescent="0.4">
      <c r="A23" s="803"/>
      <c r="B23" s="804"/>
      <c r="C23" s="804"/>
      <c r="D23" s="804"/>
      <c r="E23" s="804"/>
      <c r="F23" s="729"/>
      <c r="G23" s="730"/>
      <c r="H23" s="656" t="s">
        <v>110</v>
      </c>
      <c r="I23" s="657"/>
      <c r="J23" s="657"/>
      <c r="K23" s="657"/>
      <c r="L23" s="658"/>
      <c r="M23" s="387">
        <f>SUM(M18:M22)</f>
        <v>0</v>
      </c>
      <c r="N23" s="145">
        <f t="shared" si="28"/>
        <v>0</v>
      </c>
      <c r="O23" s="146">
        <f t="shared" si="29"/>
        <v>0</v>
      </c>
      <c r="P23" s="147">
        <f t="shared" si="30"/>
        <v>0</v>
      </c>
      <c r="Q23" s="6">
        <f t="shared" si="31"/>
        <v>0</v>
      </c>
      <c r="R23" s="6">
        <f>M23/365</f>
        <v>0</v>
      </c>
      <c r="S23" s="6">
        <f t="shared" si="33"/>
        <v>0</v>
      </c>
      <c r="T23" s="6">
        <f t="shared" si="34"/>
        <v>0</v>
      </c>
      <c r="U23" s="6">
        <f>M23-T23</f>
        <v>0</v>
      </c>
      <c r="V23" s="6">
        <f t="shared" si="36"/>
        <v>0</v>
      </c>
      <c r="W23" s="6">
        <f t="shared" si="37"/>
        <v>0</v>
      </c>
      <c r="X23" s="6">
        <f t="shared" si="38"/>
        <v>0</v>
      </c>
      <c r="AB23" s="97"/>
      <c r="AC23" s="388">
        <f>IF(SUM(AC18:AC22)&gt;6,6,SUM(AC18:AC22))</f>
        <v>0</v>
      </c>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row>
    <row r="24" spans="1:60" ht="23.25" x14ac:dyDescent="0.2">
      <c r="A24" s="201"/>
      <c r="B24" s="201"/>
      <c r="C24" s="201"/>
      <c r="D24" s="201"/>
      <c r="E24" s="201"/>
      <c r="F24" s="201"/>
      <c r="G24" s="201"/>
      <c r="H24" s="105"/>
      <c r="I24" s="106"/>
      <c r="J24" s="101"/>
      <c r="K24" s="101"/>
      <c r="L24" s="101"/>
      <c r="M24" s="102"/>
      <c r="N24" s="107"/>
      <c r="O24" s="107"/>
      <c r="P24" s="107"/>
      <c r="AB24" s="97"/>
      <c r="AC24" s="108"/>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row>
    <row r="25" spans="1:60" ht="24" thickBot="1" x14ac:dyDescent="0.4">
      <c r="A25" s="201"/>
      <c r="B25" s="201"/>
      <c r="C25" s="201"/>
      <c r="D25" s="201"/>
      <c r="E25" s="201"/>
      <c r="F25" s="201"/>
      <c r="G25" s="201"/>
      <c r="H25" s="97"/>
      <c r="I25" s="97"/>
      <c r="J25" s="97"/>
      <c r="K25" s="97"/>
      <c r="L25" s="97"/>
      <c r="M25" s="102"/>
      <c r="N25" s="103" t="s">
        <v>85</v>
      </c>
      <c r="O25" s="103" t="s">
        <v>86</v>
      </c>
      <c r="P25" s="103" t="s">
        <v>87</v>
      </c>
      <c r="Q25" s="6"/>
      <c r="R25" s="6"/>
      <c r="S25" s="6"/>
      <c r="T25" s="6"/>
      <c r="U25" s="6"/>
      <c r="V25" s="6"/>
      <c r="W25" s="6"/>
      <c r="X25" s="6"/>
      <c r="AB25" s="97"/>
      <c r="AC25" s="104" t="s">
        <v>103</v>
      </c>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row>
    <row r="26" spans="1:60" ht="24.75" thickTop="1" thickBot="1" x14ac:dyDescent="0.4">
      <c r="A26" s="775" t="s">
        <v>102</v>
      </c>
      <c r="B26" s="776"/>
      <c r="C26" s="776"/>
      <c r="D26" s="776"/>
      <c r="E26" s="776"/>
      <c r="F26" s="776"/>
      <c r="G26" s="777"/>
      <c r="H26" s="210" t="s">
        <v>37</v>
      </c>
      <c r="I26" s="638" t="s">
        <v>150</v>
      </c>
      <c r="J26" s="639"/>
      <c r="K26" s="639"/>
      <c r="L26" s="640"/>
      <c r="M26" s="385">
        <f>SUMIFS(M6:M15,G6:G15,"AA",H6:H15,"ss")</f>
        <v>0</v>
      </c>
      <c r="N26" s="94">
        <f t="shared" ref="N26:N31" si="39">FLOOR(R26,1)</f>
        <v>0</v>
      </c>
      <c r="O26" s="95">
        <f t="shared" ref="O26:O31" si="40">FLOOR(V26,1)</f>
        <v>0</v>
      </c>
      <c r="P26" s="96">
        <f t="shared" ref="P26:P31" si="41">U26-X26</f>
        <v>0</v>
      </c>
      <c r="Q26" s="6">
        <f t="shared" ref="Q26:Q31" si="42">T26+X26+Y26</f>
        <v>0</v>
      </c>
      <c r="R26" s="6">
        <f t="shared" ref="R26:R30" si="43">M26/365</f>
        <v>0</v>
      </c>
      <c r="S26" s="6">
        <f t="shared" ref="S26:S31" si="44">FLOOR(R26,1)</f>
        <v>0</v>
      </c>
      <c r="T26" s="6">
        <f t="shared" ref="T26:T31" si="45">S26*365</f>
        <v>0</v>
      </c>
      <c r="U26" s="6">
        <f t="shared" ref="U26:U30" si="46">M26-T26</f>
        <v>0</v>
      </c>
      <c r="V26" s="6">
        <f t="shared" ref="V26:V31" si="47">U26/30</f>
        <v>0</v>
      </c>
      <c r="W26" s="6">
        <f t="shared" ref="W26:W31" si="48">FLOOR(V26,1)</f>
        <v>0</v>
      </c>
      <c r="X26" s="6">
        <f t="shared" ref="X26:X31" si="49">W26*30</f>
        <v>0</v>
      </c>
      <c r="AB26" s="97"/>
      <c r="AC26" s="386">
        <f>ROUND(IF(IF(O26&gt;12,6,O26*0.5)+IF(P26&gt;15,0.5,0)+IF(N26&gt;0,6,0)&gt;12,6,IF(O26&gt;12,6,O26*0.5)+IF(P26&gt;15,0.5,0)+IF(N26&gt;0,6,0)),3)</f>
        <v>0</v>
      </c>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row>
    <row r="27" spans="1:60" ht="24.75" thickTop="1" thickBot="1" x14ac:dyDescent="0.4">
      <c r="A27" s="795" t="s">
        <v>104</v>
      </c>
      <c r="B27" s="796"/>
      <c r="C27" s="796"/>
      <c r="D27" s="796"/>
      <c r="E27" s="796"/>
      <c r="F27" s="796"/>
      <c r="G27" s="797"/>
      <c r="H27" s="210" t="s">
        <v>37</v>
      </c>
      <c r="I27" s="638" t="s">
        <v>100</v>
      </c>
      <c r="J27" s="639"/>
      <c r="K27" s="639"/>
      <c r="L27" s="640"/>
      <c r="M27" s="385">
        <f>SUMIFS(M6:M15,G6:G15,"AA",H6:H15,"NON")</f>
        <v>0</v>
      </c>
      <c r="N27" s="85">
        <f t="shared" si="39"/>
        <v>0</v>
      </c>
      <c r="O27" s="86">
        <f t="shared" si="40"/>
        <v>0</v>
      </c>
      <c r="P27" s="87">
        <f t="shared" si="41"/>
        <v>0</v>
      </c>
      <c r="Q27" s="6">
        <f t="shared" si="42"/>
        <v>0</v>
      </c>
      <c r="R27" s="6">
        <f t="shared" si="43"/>
        <v>0</v>
      </c>
      <c r="S27" s="6">
        <f t="shared" si="44"/>
        <v>0</v>
      </c>
      <c r="T27" s="6">
        <f t="shared" si="45"/>
        <v>0</v>
      </c>
      <c r="U27" s="6">
        <f t="shared" si="46"/>
        <v>0</v>
      </c>
      <c r="V27" s="6">
        <f t="shared" si="47"/>
        <v>0</v>
      </c>
      <c r="W27" s="6">
        <f t="shared" si="48"/>
        <v>0</v>
      </c>
      <c r="X27" s="6">
        <f t="shared" si="49"/>
        <v>0</v>
      </c>
      <c r="AB27" s="97"/>
      <c r="AC27" s="386">
        <f>IF(IF(O27&gt;12,3,O27*0.25)+IF(P27&gt;15,0.25,0)+IF(N27&gt;0,3,0)&gt;12,6,IF(O27&gt;12,3,O27*0.25)+IF(P27&gt;15,0.25,0)+IF(N27&gt;0,3,0))</f>
        <v>0</v>
      </c>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row>
    <row r="28" spans="1:60" ht="24.75" thickTop="1" thickBot="1" x14ac:dyDescent="0.4">
      <c r="A28" s="798"/>
      <c r="B28" s="799"/>
      <c r="C28" s="799"/>
      <c r="D28" s="799"/>
      <c r="E28" s="799"/>
      <c r="F28" s="799"/>
      <c r="G28" s="800"/>
      <c r="H28" s="211" t="s">
        <v>101</v>
      </c>
      <c r="I28" s="638" t="s">
        <v>150</v>
      </c>
      <c r="J28" s="639"/>
      <c r="K28" s="639"/>
      <c r="L28" s="640"/>
      <c r="M28" s="385">
        <f xml:space="preserve">   SUMIFS(M6:M15,G6:G15,"ALTRO",H6:H15,"SS")   +     SUMIFS(M6:M15,G6:G15,"CS",H6:H15,"SS")+SUMIFS(M6:M15,G6:G15,"AT",H6:H15,"SS")</f>
        <v>0</v>
      </c>
      <c r="N28" s="85">
        <f t="shared" si="39"/>
        <v>0</v>
      </c>
      <c r="O28" s="86">
        <f t="shared" si="40"/>
        <v>0</v>
      </c>
      <c r="P28" s="87">
        <f t="shared" si="41"/>
        <v>0</v>
      </c>
      <c r="Q28" s="6">
        <f t="shared" si="42"/>
        <v>0</v>
      </c>
      <c r="R28" s="6">
        <f t="shared" si="43"/>
        <v>0</v>
      </c>
      <c r="S28" s="6">
        <f t="shared" si="44"/>
        <v>0</v>
      </c>
      <c r="T28" s="6">
        <f t="shared" si="45"/>
        <v>0</v>
      </c>
      <c r="U28" s="6">
        <f t="shared" si="46"/>
        <v>0</v>
      </c>
      <c r="V28" s="6">
        <f t="shared" si="47"/>
        <v>0</v>
      </c>
      <c r="W28" s="6">
        <f t="shared" si="48"/>
        <v>0</v>
      </c>
      <c r="X28" s="6">
        <f t="shared" si="49"/>
        <v>0</v>
      </c>
      <c r="AB28" s="97"/>
      <c r="AC28" s="386">
        <f>ROUND(IF(IF(O28&gt;12,1.2,O28*0.1)+IF(P28&gt;15,0.1,0)+IF(N28&gt;0,1.2,0)&gt;12,1.2,IF(O28&gt;12,1.2,O28*0.1)+IF(P28&gt;15,0.1,0)+IF(N28&gt;0,1.2,0)),3)</f>
        <v>0</v>
      </c>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row>
    <row r="29" spans="1:60" ht="24.75" thickTop="1" thickBot="1" x14ac:dyDescent="0.4">
      <c r="A29" s="798"/>
      <c r="B29" s="799"/>
      <c r="C29" s="799"/>
      <c r="D29" s="799"/>
      <c r="E29" s="799"/>
      <c r="F29" s="799"/>
      <c r="G29" s="800"/>
      <c r="H29" s="211" t="s">
        <v>101</v>
      </c>
      <c r="I29" s="638" t="s">
        <v>100</v>
      </c>
      <c r="J29" s="639"/>
      <c r="K29" s="639"/>
      <c r="L29" s="640"/>
      <c r="M29" s="385">
        <f>SUMIFS(M6:M15,G6:G15,"ALTRO",H6:H15,"NON")     +SUMIFS(M6:M15,G6:G15,"cs",H6:H15,"NON")      +SUMIFS(M6:M15,G6:G15,"AT",H6:H15,"NON")</f>
        <v>0</v>
      </c>
      <c r="N29" s="85">
        <f t="shared" si="39"/>
        <v>0</v>
      </c>
      <c r="O29" s="86">
        <f t="shared" si="40"/>
        <v>0</v>
      </c>
      <c r="P29" s="87">
        <f t="shared" si="41"/>
        <v>0</v>
      </c>
      <c r="Q29" s="6">
        <f t="shared" si="42"/>
        <v>0</v>
      </c>
      <c r="R29" s="6">
        <f t="shared" si="43"/>
        <v>0</v>
      </c>
      <c r="S29" s="6">
        <f t="shared" si="44"/>
        <v>0</v>
      </c>
      <c r="T29" s="6">
        <f t="shared" si="45"/>
        <v>0</v>
      </c>
      <c r="U29" s="6">
        <f t="shared" si="46"/>
        <v>0</v>
      </c>
      <c r="V29" s="6">
        <f t="shared" si="47"/>
        <v>0</v>
      </c>
      <c r="W29" s="6">
        <f t="shared" si="48"/>
        <v>0</v>
      </c>
      <c r="X29" s="6">
        <f t="shared" si="49"/>
        <v>0</v>
      </c>
      <c r="AB29" s="97"/>
      <c r="AC29" s="386">
        <f>ROUND(IF(IF(O29&gt;12,0.6,O29*0.05)+IF(P29&gt;15,0.05,0)+IF(N29&gt;0,0.6,0)&gt;12,0.6,IF(O29&gt;12,0.6,O29*0.05)+IF(P29&gt;15,0.05,0)+IF(N29&gt;0,0.6,0)),3)</f>
        <v>0</v>
      </c>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row>
    <row r="30" spans="1:60" ht="24.75" thickTop="1" thickBot="1" x14ac:dyDescent="0.4">
      <c r="A30" s="778" t="s">
        <v>109</v>
      </c>
      <c r="B30" s="779"/>
      <c r="C30" s="779"/>
      <c r="D30" s="779"/>
      <c r="E30" s="779"/>
      <c r="F30" s="666" t="str">
        <f>IF(+Anno_1=0,"",+Anno_1)</f>
        <v/>
      </c>
      <c r="G30" s="667"/>
      <c r="H30" s="211" t="s">
        <v>101</v>
      </c>
      <c r="I30" s="638" t="s">
        <v>154</v>
      </c>
      <c r="J30" s="639"/>
      <c r="K30" s="639"/>
      <c r="L30" s="640"/>
      <c r="M30" s="389">
        <f>SUMIFS(M6:M15,G6:G15,"ALTRO",H6:H15,"ENTE")</f>
        <v>0</v>
      </c>
      <c r="N30" s="82">
        <f t="shared" si="39"/>
        <v>0</v>
      </c>
      <c r="O30" s="83">
        <f t="shared" si="40"/>
        <v>0</v>
      </c>
      <c r="P30" s="84">
        <f t="shared" si="41"/>
        <v>0</v>
      </c>
      <c r="Q30" s="6">
        <f t="shared" si="42"/>
        <v>0</v>
      </c>
      <c r="R30" s="6">
        <f t="shared" si="43"/>
        <v>0</v>
      </c>
      <c r="S30" s="6">
        <f t="shared" si="44"/>
        <v>0</v>
      </c>
      <c r="T30" s="6">
        <f t="shared" si="45"/>
        <v>0</v>
      </c>
      <c r="U30" s="6">
        <f t="shared" si="46"/>
        <v>0</v>
      </c>
      <c r="V30" s="6">
        <f t="shared" si="47"/>
        <v>0</v>
      </c>
      <c r="W30" s="6">
        <f t="shared" si="48"/>
        <v>0</v>
      </c>
      <c r="X30" s="6">
        <f t="shared" si="49"/>
        <v>0</v>
      </c>
      <c r="AB30" s="97"/>
      <c r="AC30" s="386">
        <f>ROUND(IF(IF(O30&gt;12,0.6,O30*0.05)+IF(P30&gt;15,0.05,0)+IF(N30&gt;0,0.6,0)&gt;12,0.6,IF(O30&gt;12,0.6,O30*0.05)+IF(P30&gt;15,0.05,0)+IF(N30&gt;0,0.6,0)),3)</f>
        <v>0</v>
      </c>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row>
    <row r="31" spans="1:60" ht="24.75" thickTop="1" thickBot="1" x14ac:dyDescent="0.4">
      <c r="A31" s="780"/>
      <c r="B31" s="781"/>
      <c r="C31" s="781"/>
      <c r="D31" s="781"/>
      <c r="E31" s="781"/>
      <c r="F31" s="668"/>
      <c r="G31" s="669"/>
      <c r="H31" s="656" t="s">
        <v>110</v>
      </c>
      <c r="I31" s="657"/>
      <c r="J31" s="657"/>
      <c r="K31" s="657"/>
      <c r="L31" s="658"/>
      <c r="M31" s="390">
        <f>SUM(M26:M30)</f>
        <v>0</v>
      </c>
      <c r="N31" s="148">
        <f t="shared" si="39"/>
        <v>0</v>
      </c>
      <c r="O31" s="146">
        <f t="shared" si="40"/>
        <v>0</v>
      </c>
      <c r="P31" s="147">
        <f t="shared" si="41"/>
        <v>0</v>
      </c>
      <c r="Q31" s="6">
        <f t="shared" si="42"/>
        <v>0</v>
      </c>
      <c r="R31" s="6">
        <f>M31/365</f>
        <v>0</v>
      </c>
      <c r="S31" s="6">
        <f t="shared" si="44"/>
        <v>0</v>
      </c>
      <c r="T31" s="6">
        <f t="shared" si="45"/>
        <v>0</v>
      </c>
      <c r="U31" s="6">
        <f>M31-T31</f>
        <v>0</v>
      </c>
      <c r="V31" s="6">
        <f t="shared" si="47"/>
        <v>0</v>
      </c>
      <c r="W31" s="6">
        <f t="shared" si="48"/>
        <v>0</v>
      </c>
      <c r="X31" s="6">
        <f t="shared" si="49"/>
        <v>0</v>
      </c>
      <c r="AB31" s="97"/>
      <c r="AC31" s="388">
        <f>IF(SUM(AC26:AC30)&gt;6,6,SUM(AC26:AC30))</f>
        <v>0</v>
      </c>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row>
    <row r="32" spans="1:60" ht="23.25" x14ac:dyDescent="0.2">
      <c r="A32" s="201"/>
      <c r="B32" s="201"/>
      <c r="C32" s="201"/>
      <c r="D32" s="201"/>
      <c r="E32" s="201"/>
      <c r="F32" s="201"/>
      <c r="G32" s="201"/>
      <c r="H32" s="105"/>
      <c r="I32" s="106"/>
      <c r="J32" s="101"/>
      <c r="K32" s="101"/>
      <c r="L32" s="101"/>
      <c r="M32" s="392"/>
      <c r="N32" s="107"/>
      <c r="O32" s="107"/>
      <c r="P32" s="107"/>
      <c r="Q32" s="97"/>
      <c r="R32" s="97"/>
      <c r="S32" s="97"/>
      <c r="T32" s="97"/>
      <c r="U32" s="97"/>
      <c r="V32" s="97"/>
      <c r="W32" s="97"/>
      <c r="X32" s="97"/>
      <c r="Y32" s="97"/>
      <c r="Z32" s="97"/>
      <c r="AA32" s="97"/>
      <c r="AB32" s="97"/>
      <c r="AC32" s="109"/>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row>
    <row r="33" spans="1:60" ht="24" thickBot="1" x14ac:dyDescent="0.4">
      <c r="A33" s="201"/>
      <c r="B33" s="201"/>
      <c r="C33" s="201"/>
      <c r="D33" s="201"/>
      <c r="E33" s="201"/>
      <c r="F33" s="201"/>
      <c r="G33" s="201"/>
      <c r="H33" s="97"/>
      <c r="I33" s="97"/>
      <c r="J33" s="97"/>
      <c r="K33" s="97"/>
      <c r="L33" s="97"/>
      <c r="M33" s="392"/>
      <c r="N33" s="103" t="s">
        <v>85</v>
      </c>
      <c r="O33" s="103" t="s">
        <v>86</v>
      </c>
      <c r="P33" s="103" t="s">
        <v>87</v>
      </c>
      <c r="Q33" s="110"/>
      <c r="R33" s="110"/>
      <c r="S33" s="110"/>
      <c r="T33" s="110"/>
      <c r="U33" s="110"/>
      <c r="V33" s="110"/>
      <c r="W33" s="110"/>
      <c r="X33" s="110"/>
      <c r="Y33" s="97"/>
      <c r="Z33" s="97"/>
      <c r="AA33" s="97"/>
      <c r="AB33" s="97"/>
      <c r="AC33" s="104" t="s">
        <v>103</v>
      </c>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row>
    <row r="34" spans="1:60" ht="24.75" thickTop="1" thickBot="1" x14ac:dyDescent="0.4">
      <c r="A34" s="786" t="s">
        <v>102</v>
      </c>
      <c r="B34" s="787"/>
      <c r="C34" s="787"/>
      <c r="D34" s="787"/>
      <c r="E34" s="787"/>
      <c r="F34" s="787"/>
      <c r="G34" s="788"/>
      <c r="H34" s="210" t="s">
        <v>61</v>
      </c>
      <c r="I34" s="638" t="s">
        <v>150</v>
      </c>
      <c r="J34" s="639"/>
      <c r="K34" s="639"/>
      <c r="L34" s="640"/>
      <c r="M34" s="385">
        <f>SUMIFS(M6:M15,G6:G15,"AT",H6:H15,"ss")</f>
        <v>0</v>
      </c>
      <c r="N34" s="94">
        <f t="shared" ref="N34:N39" si="50">FLOOR(R34,1)</f>
        <v>0</v>
      </c>
      <c r="O34" s="95">
        <f t="shared" ref="O34:O39" si="51">FLOOR(V34,1)</f>
        <v>0</v>
      </c>
      <c r="P34" s="96">
        <f t="shared" ref="P34:P39" si="52">U34-X34</f>
        <v>0</v>
      </c>
      <c r="Q34" s="6">
        <f t="shared" ref="Q34:Q39" si="53">T34+X34+Y34</f>
        <v>0</v>
      </c>
      <c r="R34" s="6">
        <f t="shared" ref="R34:R38" si="54">M34/365</f>
        <v>0</v>
      </c>
      <c r="S34" s="6">
        <f t="shared" ref="S34:S39" si="55">FLOOR(R34,1)</f>
        <v>0</v>
      </c>
      <c r="T34" s="6">
        <f t="shared" ref="T34:T39" si="56">S34*365</f>
        <v>0</v>
      </c>
      <c r="U34" s="6">
        <f t="shared" ref="U34:U38" si="57">M34-T34</f>
        <v>0</v>
      </c>
      <c r="V34" s="6">
        <f t="shared" ref="V34:V39" si="58">U34/30</f>
        <v>0</v>
      </c>
      <c r="W34" s="6">
        <f t="shared" ref="W34:W39" si="59">FLOOR(V34,1)</f>
        <v>0</v>
      </c>
      <c r="X34" s="6">
        <f t="shared" ref="X34:X39" si="60">W34*30</f>
        <v>0</v>
      </c>
      <c r="AB34" s="97"/>
      <c r="AC34" s="386">
        <f>ROUND(IF(IF(O34&gt;12,6,O34*0.5)+IF(P34&gt;15,0.5,0)+IF(N34&gt;0,6,0)&gt;12,6,IF(O34&gt;12,6,O34*0.5)+IF(P34&gt;15,0.5,0)+IF(N34&gt;0,6,0)),3)</f>
        <v>0</v>
      </c>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row>
    <row r="35" spans="1:60" ht="24.75" thickTop="1" thickBot="1" x14ac:dyDescent="0.4">
      <c r="A35" s="789" t="s">
        <v>106</v>
      </c>
      <c r="B35" s="790"/>
      <c r="C35" s="790"/>
      <c r="D35" s="790"/>
      <c r="E35" s="790"/>
      <c r="F35" s="790"/>
      <c r="G35" s="791"/>
      <c r="H35" s="210" t="s">
        <v>61</v>
      </c>
      <c r="I35" s="638" t="s">
        <v>100</v>
      </c>
      <c r="J35" s="639"/>
      <c r="K35" s="639"/>
      <c r="L35" s="640"/>
      <c r="M35" s="385">
        <f>SUMIFS(M6:M15,G6:G15,"AT",H6:H15,"NON")</f>
        <v>0</v>
      </c>
      <c r="N35" s="85">
        <f t="shared" si="50"/>
        <v>0</v>
      </c>
      <c r="O35" s="86">
        <f t="shared" si="51"/>
        <v>0</v>
      </c>
      <c r="P35" s="87">
        <f t="shared" si="52"/>
        <v>0</v>
      </c>
      <c r="Q35" s="6">
        <f t="shared" si="53"/>
        <v>0</v>
      </c>
      <c r="R35" s="6">
        <f t="shared" si="54"/>
        <v>0</v>
      </c>
      <c r="S35" s="6">
        <f t="shared" si="55"/>
        <v>0</v>
      </c>
      <c r="T35" s="6">
        <f t="shared" si="56"/>
        <v>0</v>
      </c>
      <c r="U35" s="6">
        <f t="shared" si="57"/>
        <v>0</v>
      </c>
      <c r="V35" s="6">
        <f t="shared" si="58"/>
        <v>0</v>
      </c>
      <c r="W35" s="6">
        <f t="shared" si="59"/>
        <v>0</v>
      </c>
      <c r="X35" s="6">
        <f t="shared" si="60"/>
        <v>0</v>
      </c>
      <c r="AB35" s="97"/>
      <c r="AC35" s="386">
        <f>ROUND(IF(IF(O35&gt;12,3,O35*0.25)+IF(P35&gt;15,0.25,0)+IF(N35&gt;0,3,0)&gt;12,6,IF(O35&gt;12,3,O35*0.25)+IF(P35&gt;15,0.25,0)+IF(N35&gt;0,3,0)),3)</f>
        <v>0</v>
      </c>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row>
    <row r="36" spans="1:60" ht="24.75" thickTop="1" thickBot="1" x14ac:dyDescent="0.4">
      <c r="A36" s="792"/>
      <c r="B36" s="793"/>
      <c r="C36" s="793"/>
      <c r="D36" s="793"/>
      <c r="E36" s="793"/>
      <c r="F36" s="793"/>
      <c r="G36" s="794"/>
      <c r="H36" s="211" t="s">
        <v>101</v>
      </c>
      <c r="I36" s="638" t="s">
        <v>150</v>
      </c>
      <c r="J36" s="639"/>
      <c r="K36" s="639"/>
      <c r="L36" s="640"/>
      <c r="M36" s="385">
        <f>SUMIFS(M6:M15,G6:G15,"ALTRO",H6:H15,"SS")+SUMIFS(M6:M15,G6:G15,"CS",H6:H15,"SS")+SUMIFS(M6:M15,G6:G15,"AA",H6:H15,"SS")</f>
        <v>0</v>
      </c>
      <c r="N36" s="85">
        <f t="shared" si="50"/>
        <v>0</v>
      </c>
      <c r="O36" s="86">
        <f t="shared" si="51"/>
        <v>0</v>
      </c>
      <c r="P36" s="87">
        <f t="shared" si="52"/>
        <v>0</v>
      </c>
      <c r="Q36" s="6">
        <f t="shared" si="53"/>
        <v>0</v>
      </c>
      <c r="R36" s="6">
        <f t="shared" si="54"/>
        <v>0</v>
      </c>
      <c r="S36" s="6">
        <f t="shared" si="55"/>
        <v>0</v>
      </c>
      <c r="T36" s="6">
        <f t="shared" si="56"/>
        <v>0</v>
      </c>
      <c r="U36" s="6">
        <f t="shared" si="57"/>
        <v>0</v>
      </c>
      <c r="V36" s="6">
        <f t="shared" si="58"/>
        <v>0</v>
      </c>
      <c r="W36" s="6">
        <f t="shared" si="59"/>
        <v>0</v>
      </c>
      <c r="X36" s="6">
        <f t="shared" si="60"/>
        <v>0</v>
      </c>
      <c r="AB36" s="97"/>
      <c r="AC36" s="386">
        <f>ROUND(IF(IF(O36&gt;12,1.2,O36*0.1)+IF(P36&gt;15,0.1,0)+IF(N36&gt;0,1.2,0)&gt;12,1.2,IF(O36&gt;12,1.2,O36*0.1)+IF(P36&gt;15,0.1,0)+IF(N36&gt;0,1.2,0)),3)</f>
        <v>0</v>
      </c>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row>
    <row r="37" spans="1:60" ht="24.75" thickTop="1" thickBot="1" x14ac:dyDescent="0.4">
      <c r="A37" s="792"/>
      <c r="B37" s="793"/>
      <c r="C37" s="793"/>
      <c r="D37" s="793"/>
      <c r="E37" s="793"/>
      <c r="F37" s="793"/>
      <c r="G37" s="794"/>
      <c r="H37" s="211" t="s">
        <v>101</v>
      </c>
      <c r="I37" s="638" t="s">
        <v>100</v>
      </c>
      <c r="J37" s="639"/>
      <c r="K37" s="639"/>
      <c r="L37" s="640"/>
      <c r="M37" s="385">
        <f>SUMIFS(M6:M15,G6:G15,"ALTRO",H6:H15,"NON")+          SUMIFS(M6:M15,G6:G15,"cs",H6:H15,"NON")                 +SUMIFS(M6:M15,G6:G15,"Aa",H6:H15,"NON")</f>
        <v>0</v>
      </c>
      <c r="N37" s="85">
        <f t="shared" si="50"/>
        <v>0</v>
      </c>
      <c r="O37" s="86">
        <f t="shared" si="51"/>
        <v>0</v>
      </c>
      <c r="P37" s="87">
        <f t="shared" si="52"/>
        <v>0</v>
      </c>
      <c r="Q37" s="6">
        <f t="shared" si="53"/>
        <v>0</v>
      </c>
      <c r="R37" s="6">
        <f t="shared" si="54"/>
        <v>0</v>
      </c>
      <c r="S37" s="6">
        <f t="shared" si="55"/>
        <v>0</v>
      </c>
      <c r="T37" s="6">
        <f t="shared" si="56"/>
        <v>0</v>
      </c>
      <c r="U37" s="6">
        <f t="shared" si="57"/>
        <v>0</v>
      </c>
      <c r="V37" s="6">
        <f t="shared" si="58"/>
        <v>0</v>
      </c>
      <c r="W37" s="6">
        <f t="shared" si="59"/>
        <v>0</v>
      </c>
      <c r="X37" s="6">
        <f t="shared" si="60"/>
        <v>0</v>
      </c>
      <c r="AB37" s="97"/>
      <c r="AC37" s="386">
        <f>ROUND(IF(IF(O37&gt;12,0.6,O37*0.05)+IF(P37&gt;15,0.05,0)+IF(N37&gt;0,0.6,0)&gt;12,0.6,IF(O37&gt;12,0.6,O37*0.05)+IF(P37&gt;15,0.05,0)+IF(N37&gt;0,0.6,0)),3)</f>
        <v>0</v>
      </c>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row>
    <row r="38" spans="1:60" ht="24.75" thickTop="1" thickBot="1" x14ac:dyDescent="0.4">
      <c r="A38" s="782" t="s">
        <v>109</v>
      </c>
      <c r="B38" s="783"/>
      <c r="C38" s="783"/>
      <c r="D38" s="783"/>
      <c r="E38" s="783"/>
      <c r="F38" s="634" t="str">
        <f>IF(+Anno_1=0,"",+Anno_1)</f>
        <v/>
      </c>
      <c r="G38" s="635"/>
      <c r="H38" s="211" t="s">
        <v>101</v>
      </c>
      <c r="I38" s="638" t="s">
        <v>154</v>
      </c>
      <c r="J38" s="639"/>
      <c r="K38" s="639"/>
      <c r="L38" s="640"/>
      <c r="M38" s="385">
        <f>SUMIFS(M6:M15,G6:G15,"ALTRO",H6:H15,"ENTE")</f>
        <v>0</v>
      </c>
      <c r="N38" s="91">
        <f t="shared" si="50"/>
        <v>0</v>
      </c>
      <c r="O38" s="92">
        <f t="shared" si="51"/>
        <v>0</v>
      </c>
      <c r="P38" s="93">
        <f t="shared" si="52"/>
        <v>0</v>
      </c>
      <c r="Q38" s="6">
        <f t="shared" si="53"/>
        <v>0</v>
      </c>
      <c r="R38" s="6">
        <f t="shared" si="54"/>
        <v>0</v>
      </c>
      <c r="S38" s="6">
        <f t="shared" si="55"/>
        <v>0</v>
      </c>
      <c r="T38" s="6">
        <f t="shared" si="56"/>
        <v>0</v>
      </c>
      <c r="U38" s="6">
        <f t="shared" si="57"/>
        <v>0</v>
      </c>
      <c r="V38" s="6">
        <f t="shared" si="58"/>
        <v>0</v>
      </c>
      <c r="W38" s="6">
        <f t="shared" si="59"/>
        <v>0</v>
      </c>
      <c r="X38" s="6">
        <f t="shared" si="60"/>
        <v>0</v>
      </c>
      <c r="AB38" s="97"/>
      <c r="AC38" s="386">
        <f>ROUND(IF(IF(O38&gt;12,0.6,O38*0.05)+IF(P38&gt;15,0.05,0)+IF(N38&gt;0,0.6,0)&gt;12,0.6,IF(O38&gt;12,0.6,O38*0.05)+IF(P38&gt;15,0.05,0)+IF(N38&gt;0,0.6,0)),3)</f>
        <v>0</v>
      </c>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row>
    <row r="39" spans="1:60" ht="24.75" thickTop="1" thickBot="1" x14ac:dyDescent="0.4">
      <c r="A39" s="784"/>
      <c r="B39" s="785"/>
      <c r="C39" s="785"/>
      <c r="D39" s="785"/>
      <c r="E39" s="785"/>
      <c r="F39" s="636"/>
      <c r="G39" s="637"/>
      <c r="H39" s="656" t="s">
        <v>110</v>
      </c>
      <c r="I39" s="657"/>
      <c r="J39" s="657"/>
      <c r="K39" s="657"/>
      <c r="L39" s="658"/>
      <c r="M39" s="390">
        <f>SUM(M34:M38)</f>
        <v>0</v>
      </c>
      <c r="N39" s="148">
        <f t="shared" si="50"/>
        <v>0</v>
      </c>
      <c r="O39" s="146">
        <f t="shared" si="51"/>
        <v>0</v>
      </c>
      <c r="P39" s="147">
        <f t="shared" si="52"/>
        <v>0</v>
      </c>
      <c r="Q39" s="6">
        <f t="shared" si="53"/>
        <v>0</v>
      </c>
      <c r="R39" s="6">
        <f>M39/365</f>
        <v>0</v>
      </c>
      <c r="S39" s="6">
        <f t="shared" si="55"/>
        <v>0</v>
      </c>
      <c r="T39" s="6">
        <f t="shared" si="56"/>
        <v>0</v>
      </c>
      <c r="U39" s="6">
        <f>M39-T39</f>
        <v>0</v>
      </c>
      <c r="V39" s="6">
        <f t="shared" si="58"/>
        <v>0</v>
      </c>
      <c r="W39" s="6">
        <f t="shared" si="59"/>
        <v>0</v>
      </c>
      <c r="X39" s="6">
        <f t="shared" si="60"/>
        <v>0</v>
      </c>
      <c r="AB39" s="97"/>
      <c r="AC39" s="388">
        <f>IF(SUM(AC34:AC38)&gt;6,6,SUM(AC34:AC38))</f>
        <v>0</v>
      </c>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row>
    <row r="40" spans="1:60" ht="23.25" x14ac:dyDescent="0.2">
      <c r="A40" s="97"/>
      <c r="B40" s="97"/>
      <c r="C40" s="97"/>
      <c r="D40" s="97"/>
      <c r="E40" s="97"/>
      <c r="F40" s="97"/>
      <c r="G40" s="97"/>
      <c r="H40" s="105"/>
      <c r="I40" s="106"/>
      <c r="J40" s="101"/>
      <c r="K40" s="101"/>
      <c r="L40" s="101"/>
      <c r="M40" s="102"/>
      <c r="N40" s="111"/>
      <c r="O40" s="111"/>
      <c r="P40" s="111"/>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row>
    <row r="41" spans="1:60" ht="23.25" x14ac:dyDescent="0.2">
      <c r="A41" s="97"/>
      <c r="B41" s="97"/>
      <c r="C41" s="97"/>
      <c r="D41" s="97"/>
      <c r="E41" s="97"/>
      <c r="F41" s="97"/>
      <c r="G41" s="97"/>
      <c r="H41" s="105"/>
      <c r="I41" s="106"/>
      <c r="J41" s="101"/>
      <c r="K41" s="101"/>
      <c r="L41" s="101"/>
      <c r="M41" s="102"/>
      <c r="N41" s="111"/>
      <c r="O41" s="111"/>
      <c r="P41" s="111"/>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row>
    <row r="42" spans="1:60" x14ac:dyDescent="0.2">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row>
    <row r="43" spans="1:60" x14ac:dyDescent="0.2">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row>
    <row r="44" spans="1:60"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row>
    <row r="45" spans="1:60"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row>
    <row r="46" spans="1:60"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row>
    <row r="47" spans="1:60"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row>
    <row r="48" spans="1:60"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row>
    <row r="49" spans="1:60"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row>
    <row r="50" spans="1:60" x14ac:dyDescent="0.2">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row>
    <row r="51" spans="1:60" x14ac:dyDescent="0.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row>
    <row r="52" spans="1:60" x14ac:dyDescent="0.2">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row>
    <row r="53" spans="1:60" x14ac:dyDescent="0.2">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row>
    <row r="54" spans="1:60"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row>
    <row r="55" spans="1:60" x14ac:dyDescent="0.2">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row>
    <row r="56" spans="1:60"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row>
  </sheetData>
  <sheetProtection algorithmName="SHA-512" hashValue="qtiYI7G/NP6Y5XN5sXLuGNLyCZUVx7kTlcK1fGob1idQwaf18AJxdwTXRJnlpHwo4yrk/5Joe2CgJPldq6wKPA==" saltValue="Oax7MbopuJbqQt6rkSYIZQ==" spinCount="100000" sheet="1" objects="1" scenarios="1"/>
  <mergeCells count="70">
    <mergeCell ref="AF2:AG2"/>
    <mergeCell ref="AI4:AN4"/>
    <mergeCell ref="AI6:AN6"/>
    <mergeCell ref="AI10:AN10"/>
    <mergeCell ref="AI11:AN11"/>
    <mergeCell ref="AI1:AN2"/>
    <mergeCell ref="AI12:AN13"/>
    <mergeCell ref="A4:A5"/>
    <mergeCell ref="B4:B5"/>
    <mergeCell ref="C4:C5"/>
    <mergeCell ref="D4:D5"/>
    <mergeCell ref="E4:E5"/>
    <mergeCell ref="AE4:AG6"/>
    <mergeCell ref="A6:A15"/>
    <mergeCell ref="H6:L6"/>
    <mergeCell ref="AC6:AC15"/>
    <mergeCell ref="H7:L7"/>
    <mergeCell ref="AE7:AG7"/>
    <mergeCell ref="F4:F5"/>
    <mergeCell ref="G4:G5"/>
    <mergeCell ref="H4:L5"/>
    <mergeCell ref="M4:M5"/>
    <mergeCell ref="A1:B2"/>
    <mergeCell ref="C1:C2"/>
    <mergeCell ref="F1:J2"/>
    <mergeCell ref="K1:AC2"/>
    <mergeCell ref="H3:L3"/>
    <mergeCell ref="N4:P4"/>
    <mergeCell ref="AC4:AC5"/>
    <mergeCell ref="H8:L8"/>
    <mergeCell ref="AE8:AG8"/>
    <mergeCell ref="H9:L9"/>
    <mergeCell ref="H10:L10"/>
    <mergeCell ref="AD10:AD13"/>
    <mergeCell ref="AE10:AG15"/>
    <mergeCell ref="H14:L14"/>
    <mergeCell ref="H15:L15"/>
    <mergeCell ref="H11:L11"/>
    <mergeCell ref="H12:L12"/>
    <mergeCell ref="H13:L13"/>
    <mergeCell ref="A18:G18"/>
    <mergeCell ref="I18:L18"/>
    <mergeCell ref="A19:G21"/>
    <mergeCell ref="I19:L19"/>
    <mergeCell ref="I20:L20"/>
    <mergeCell ref="I21:L21"/>
    <mergeCell ref="A22:E23"/>
    <mergeCell ref="F22:G23"/>
    <mergeCell ref="I22:L22"/>
    <mergeCell ref="H23:L23"/>
    <mergeCell ref="A26:G26"/>
    <mergeCell ref="I26:L26"/>
    <mergeCell ref="A27:G29"/>
    <mergeCell ref="I27:L27"/>
    <mergeCell ref="I28:L28"/>
    <mergeCell ref="I29:L29"/>
    <mergeCell ref="A30:E31"/>
    <mergeCell ref="F30:G31"/>
    <mergeCell ref="I30:L30"/>
    <mergeCell ref="H31:L31"/>
    <mergeCell ref="A38:E39"/>
    <mergeCell ref="F38:G39"/>
    <mergeCell ref="I38:L38"/>
    <mergeCell ref="H39:L39"/>
    <mergeCell ref="A34:G34"/>
    <mergeCell ref="I34:L34"/>
    <mergeCell ref="A35:G37"/>
    <mergeCell ref="I35:L35"/>
    <mergeCell ref="I36:L36"/>
    <mergeCell ref="I37:L37"/>
  </mergeCells>
  <pageMargins left="0.7" right="0.7" top="0.75" bottom="0.75" header="0.3" footer="0.3"/>
  <pageSetup paperSize="9" scale="60"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1">
    <pageSetUpPr fitToPage="1"/>
  </sheetPr>
  <dimension ref="A1:BC56"/>
  <sheetViews>
    <sheetView zoomScale="75" zoomScaleNormal="75" workbookViewId="0">
      <selection activeCell="M18" sqref="M18:AC39"/>
    </sheetView>
  </sheetViews>
  <sheetFormatPr defaultRowHeight="12.75" x14ac:dyDescent="0.2"/>
  <cols>
    <col min="1" max="1" width="7" customWidth="1"/>
    <col min="2" max="2" width="3.83203125" customWidth="1"/>
    <col min="3" max="3" width="28.6640625" customWidth="1"/>
    <col min="4" max="5" width="18.83203125" customWidth="1"/>
    <col min="6" max="6" width="15.6640625" customWidth="1"/>
    <col min="7" max="7" width="12.6640625" customWidth="1"/>
    <col min="8" max="8" width="5.6640625" customWidth="1"/>
    <col min="9" max="12" width="1.83203125" customWidth="1"/>
    <col min="13" max="13" width="9.6640625" customWidth="1"/>
    <col min="14" max="16" width="6.1640625" customWidth="1"/>
    <col min="17" max="26" width="0" hidden="1" customWidth="1"/>
    <col min="27" max="27" width="0.1640625" customWidth="1"/>
    <col min="28" max="28" width="2" customWidth="1"/>
    <col min="29" max="29" width="12.6640625" customWidth="1"/>
    <col min="30" max="30" width="2.6640625" customWidth="1"/>
    <col min="31" max="31" width="20.33203125" customWidth="1"/>
    <col min="32" max="32" width="1.6640625" customWidth="1"/>
    <col min="33" max="33" width="6.6640625" customWidth="1"/>
    <col min="34" max="34" width="2.6640625" customWidth="1"/>
    <col min="39" max="39" width="2.6640625" customWidth="1"/>
  </cols>
  <sheetData>
    <row r="1" spans="1:55" ht="25.35" customHeight="1" thickBot="1" x14ac:dyDescent="0.25">
      <c r="A1" s="691" t="s">
        <v>108</v>
      </c>
      <c r="B1" s="692"/>
      <c r="C1" s="695"/>
      <c r="D1" s="149" t="s">
        <v>84</v>
      </c>
      <c r="E1" s="150" t="s">
        <v>5</v>
      </c>
      <c r="F1" s="676" t="s">
        <v>142</v>
      </c>
      <c r="G1" s="677"/>
      <c r="H1" s="677"/>
      <c r="I1" s="677"/>
      <c r="J1" s="677"/>
      <c r="K1" s="670" t="str">
        <f>IF(+'SCHEDE '!B2=0,"Inserire il nome nel file SCHEDE",+'SCHEDE '!B2)</f>
        <v/>
      </c>
      <c r="L1" s="671"/>
      <c r="M1" s="671"/>
      <c r="N1" s="671"/>
      <c r="O1" s="671"/>
      <c r="P1" s="671"/>
      <c r="Q1" s="671"/>
      <c r="R1" s="671"/>
      <c r="S1" s="671"/>
      <c r="T1" s="671"/>
      <c r="U1" s="671"/>
      <c r="V1" s="671"/>
      <c r="W1" s="671"/>
      <c r="X1" s="671"/>
      <c r="Y1" s="671"/>
      <c r="Z1" s="671"/>
      <c r="AA1" s="671"/>
      <c r="AB1" s="671"/>
      <c r="AC1" s="672"/>
      <c r="AD1" s="97"/>
      <c r="AE1" s="97"/>
      <c r="AF1" s="97"/>
      <c r="AG1" s="97"/>
      <c r="AH1" s="97"/>
      <c r="AI1" s="617" t="s">
        <v>228</v>
      </c>
      <c r="AJ1" s="618"/>
      <c r="AK1" s="618"/>
      <c r="AL1" s="618"/>
      <c r="AM1" s="618"/>
      <c r="AN1" s="619"/>
      <c r="AO1" s="97"/>
      <c r="AP1" s="97"/>
      <c r="AQ1" s="97"/>
      <c r="AR1" s="97"/>
      <c r="AS1" s="97"/>
      <c r="AT1" s="97"/>
      <c r="AU1" s="97"/>
      <c r="AV1" s="97"/>
      <c r="AW1" s="97"/>
      <c r="AX1" s="97"/>
      <c r="AY1" s="97"/>
      <c r="AZ1" s="97"/>
      <c r="BA1" s="97"/>
      <c r="BB1" s="97"/>
      <c r="BC1" s="97"/>
    </row>
    <row r="2" spans="1:55" ht="25.35" customHeight="1" thickBot="1" x14ac:dyDescent="0.25">
      <c r="A2" s="693"/>
      <c r="B2" s="694"/>
      <c r="C2" s="696"/>
      <c r="D2" s="136"/>
      <c r="E2" s="137"/>
      <c r="F2" s="678"/>
      <c r="G2" s="679"/>
      <c r="H2" s="679"/>
      <c r="I2" s="679"/>
      <c r="J2" s="679"/>
      <c r="K2" s="673"/>
      <c r="L2" s="674"/>
      <c r="M2" s="674"/>
      <c r="N2" s="674"/>
      <c r="O2" s="674"/>
      <c r="P2" s="674"/>
      <c r="Q2" s="674"/>
      <c r="R2" s="674"/>
      <c r="S2" s="674"/>
      <c r="T2" s="674"/>
      <c r="U2" s="674"/>
      <c r="V2" s="674"/>
      <c r="W2" s="674"/>
      <c r="X2" s="674"/>
      <c r="Y2" s="674"/>
      <c r="Z2" s="674"/>
      <c r="AA2" s="674"/>
      <c r="AB2" s="674"/>
      <c r="AC2" s="675"/>
      <c r="AD2" s="97"/>
      <c r="AE2" s="117" t="s">
        <v>7</v>
      </c>
      <c r="AF2" s="721" t="str">
        <f>+Start!X4</f>
        <v>21.3</v>
      </c>
      <c r="AG2" s="722"/>
      <c r="AH2" s="97"/>
      <c r="AI2" s="620"/>
      <c r="AJ2" s="621"/>
      <c r="AK2" s="621"/>
      <c r="AL2" s="621"/>
      <c r="AM2" s="621"/>
      <c r="AN2" s="622"/>
      <c r="AO2" s="97"/>
      <c r="AP2" s="97"/>
      <c r="AQ2" s="97"/>
      <c r="AR2" s="97"/>
      <c r="AS2" s="97"/>
      <c r="AT2" s="97"/>
      <c r="AU2" s="97"/>
      <c r="AV2" s="97"/>
      <c r="AW2" s="97"/>
      <c r="AX2" s="97"/>
      <c r="AY2" s="97"/>
      <c r="AZ2" s="97"/>
      <c r="BA2" s="97"/>
      <c r="BB2" s="97"/>
      <c r="BC2" s="97"/>
    </row>
    <row r="3" spans="1:55" ht="25.35" customHeight="1" thickBot="1" x14ac:dyDescent="0.25">
      <c r="A3" s="112"/>
      <c r="B3" s="112"/>
      <c r="C3" s="112"/>
      <c r="D3" s="112"/>
      <c r="E3" s="112"/>
      <c r="F3" s="135"/>
      <c r="G3" s="134" t="s">
        <v>134</v>
      </c>
      <c r="H3" s="698" t="s">
        <v>143</v>
      </c>
      <c r="I3" s="699"/>
      <c r="J3" s="699"/>
      <c r="K3" s="699"/>
      <c r="L3" s="700"/>
      <c r="M3" s="112"/>
      <c r="N3" s="112"/>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row>
    <row r="4" spans="1:55" ht="30" customHeight="1" thickTop="1" x14ac:dyDescent="0.2">
      <c r="A4" s="762" t="s">
        <v>108</v>
      </c>
      <c r="B4" s="746" t="s">
        <v>89</v>
      </c>
      <c r="C4" s="703" t="s">
        <v>83</v>
      </c>
      <c r="D4" s="701" t="s">
        <v>84</v>
      </c>
      <c r="E4" s="701" t="s">
        <v>5</v>
      </c>
      <c r="F4" s="748" t="s">
        <v>107</v>
      </c>
      <c r="G4" s="689" t="s">
        <v>151</v>
      </c>
      <c r="H4" s="680" t="s">
        <v>149</v>
      </c>
      <c r="I4" s="681"/>
      <c r="J4" s="681"/>
      <c r="K4" s="681"/>
      <c r="L4" s="682"/>
      <c r="M4" s="716" t="s">
        <v>6</v>
      </c>
      <c r="N4" s="718" t="s">
        <v>88</v>
      </c>
      <c r="O4" s="719"/>
      <c r="P4" s="720"/>
      <c r="Q4" s="72" t="s">
        <v>90</v>
      </c>
      <c r="R4" s="72" t="s">
        <v>91</v>
      </c>
      <c r="S4" s="72" t="s">
        <v>92</v>
      </c>
      <c r="T4" s="72" t="s">
        <v>93</v>
      </c>
      <c r="U4" s="72" t="s">
        <v>94</v>
      </c>
      <c r="V4" s="72" t="s">
        <v>95</v>
      </c>
      <c r="W4" s="72" t="s">
        <v>96</v>
      </c>
      <c r="X4" s="72" t="s">
        <v>97</v>
      </c>
      <c r="Y4" s="72" t="s">
        <v>98</v>
      </c>
      <c r="AA4" s="69"/>
      <c r="AB4" s="97"/>
      <c r="AC4" s="764" t="s">
        <v>135</v>
      </c>
      <c r="AD4" s="98"/>
      <c r="AE4" s="731" t="s">
        <v>111</v>
      </c>
      <c r="AF4" s="732"/>
      <c r="AG4" s="733"/>
      <c r="AH4" s="97"/>
      <c r="AI4" s="623" t="s">
        <v>144</v>
      </c>
      <c r="AJ4" s="623"/>
      <c r="AK4" s="623"/>
      <c r="AL4" s="623"/>
      <c r="AM4" s="623"/>
      <c r="AN4" s="623"/>
      <c r="AO4" s="97"/>
      <c r="AP4" s="97"/>
      <c r="AQ4" s="97"/>
      <c r="AR4" s="97"/>
      <c r="AS4" s="97"/>
      <c r="AT4" s="97"/>
      <c r="AU4" s="97"/>
      <c r="AV4" s="97"/>
      <c r="AW4" s="97"/>
      <c r="AX4" s="97"/>
      <c r="AY4" s="97"/>
      <c r="AZ4" s="97"/>
      <c r="BA4" s="97"/>
      <c r="BB4" s="97"/>
      <c r="BC4" s="97"/>
    </row>
    <row r="5" spans="1:55" ht="30" customHeight="1" thickBot="1" x14ac:dyDescent="0.25">
      <c r="A5" s="763"/>
      <c r="B5" s="747"/>
      <c r="C5" s="704"/>
      <c r="D5" s="702"/>
      <c r="E5" s="702"/>
      <c r="F5" s="749"/>
      <c r="G5" s="690"/>
      <c r="H5" s="683"/>
      <c r="I5" s="684"/>
      <c r="J5" s="684"/>
      <c r="K5" s="684"/>
      <c r="L5" s="685"/>
      <c r="M5" s="717"/>
      <c r="N5" s="68" t="s">
        <v>85</v>
      </c>
      <c r="O5" s="4" t="s">
        <v>86</v>
      </c>
      <c r="P5" s="5" t="s">
        <v>87</v>
      </c>
      <c r="Q5" s="72" t="s">
        <v>99</v>
      </c>
      <c r="R5" s="73"/>
      <c r="S5" s="73"/>
      <c r="T5" s="73"/>
      <c r="U5" s="73"/>
      <c r="V5" s="73"/>
      <c r="W5" s="73"/>
      <c r="X5" s="73"/>
      <c r="Y5" s="73"/>
      <c r="AA5" s="69"/>
      <c r="AB5" s="97"/>
      <c r="AC5" s="765"/>
      <c r="AD5" s="98"/>
      <c r="AE5" s="734"/>
      <c r="AF5" s="735"/>
      <c r="AG5" s="736"/>
      <c r="AH5" s="97"/>
      <c r="AI5" s="215" t="s">
        <v>145</v>
      </c>
      <c r="AJ5" s="215"/>
      <c r="AK5" s="215"/>
      <c r="AL5" s="215"/>
      <c r="AM5" s="290"/>
      <c r="AN5" s="297"/>
      <c r="AO5" s="97"/>
      <c r="AP5" s="97"/>
      <c r="AQ5" s="97"/>
      <c r="AR5" s="97"/>
      <c r="AS5" s="97"/>
      <c r="AT5" s="97"/>
      <c r="AU5" s="97"/>
      <c r="AV5" s="97"/>
      <c r="AW5" s="97"/>
      <c r="AX5" s="97"/>
      <c r="AY5" s="97"/>
      <c r="AZ5" s="97"/>
      <c r="BA5" s="97"/>
      <c r="BB5" s="97"/>
      <c r="BC5" s="97"/>
    </row>
    <row r="6" spans="1:55" ht="25.35" customHeight="1" thickTop="1" thickBot="1" x14ac:dyDescent="0.4">
      <c r="A6" s="705" t="str">
        <f>IF(+Anno_1=0,"",+Anno_1)</f>
        <v/>
      </c>
      <c r="B6" s="70">
        <v>1</v>
      </c>
      <c r="C6" s="113"/>
      <c r="D6" s="141"/>
      <c r="E6" s="142"/>
      <c r="F6" s="377" t="str">
        <f t="shared" ref="F6:F15" si="0">IF(OR(D6=0,E6=0,+Anno_1=0),"",IF(OR(E6&gt;data_2,D6&lt;data_1),"DATA ERRATA","ok"))</f>
        <v/>
      </c>
      <c r="G6" s="139"/>
      <c r="H6" s="686"/>
      <c r="I6" s="687"/>
      <c r="J6" s="687"/>
      <c r="K6" s="687"/>
      <c r="L6" s="688"/>
      <c r="M6" s="378">
        <f>IF(G6=0,0,      IF(H6=0,0,IF(AND(G6&lt;&gt;"AA",G6&lt;&gt;"AT",G6&lt;&gt;"CS",G6&lt;&gt;"ALTRO"),"ERRORE",IF(AND(H6&lt;&gt;"NON",H6&lt;&gt;"SS",H6&lt;&gt;"ENTE"),"ERRORE",ROUND(E6-D6+1,0)))))</f>
        <v>0</v>
      </c>
      <c r="N6" s="85">
        <f t="shared" ref="N6:N9" si="1">FLOOR(R6,1)</f>
        <v>0</v>
      </c>
      <c r="O6" s="379">
        <f>FLOOR(V6,1)</f>
        <v>0</v>
      </c>
      <c r="P6" s="87">
        <f t="shared" ref="P6:P9" si="2">U6-X6</f>
        <v>0</v>
      </c>
      <c r="Q6" s="71">
        <f t="shared" ref="Q6:Q9" si="3">T6+X6+Y6</f>
        <v>0</v>
      </c>
      <c r="R6" s="6">
        <f t="shared" ref="R6:R9" si="4">M6/365</f>
        <v>0</v>
      </c>
      <c r="S6" s="6">
        <f t="shared" ref="S6:S16" si="5">FLOOR(R6,1)</f>
        <v>0</v>
      </c>
      <c r="T6" s="6">
        <f t="shared" ref="T6:T16" si="6">S6*365</f>
        <v>0</v>
      </c>
      <c r="U6" s="6">
        <f t="shared" ref="U6:U9" si="7">M6-T6</f>
        <v>0</v>
      </c>
      <c r="V6" s="6">
        <f t="shared" ref="V6:V16" si="8">U6/30</f>
        <v>0</v>
      </c>
      <c r="W6" s="6">
        <f t="shared" ref="W6:W16" si="9">FLOOR(V6,1)</f>
        <v>0</v>
      </c>
      <c r="X6" s="6">
        <f t="shared" ref="X6:X16" si="10">W6*30</f>
        <v>0</v>
      </c>
      <c r="Y6" s="6">
        <f t="shared" ref="Y6:Y9" si="11">U6-X6</f>
        <v>0</v>
      </c>
      <c r="AA6" s="69"/>
      <c r="AB6" s="97"/>
      <c r="AC6" s="705" t="str">
        <f>IF(+Anno_1=0,"",+Anno_1)</f>
        <v/>
      </c>
      <c r="AD6" s="99"/>
      <c r="AE6" s="734"/>
      <c r="AF6" s="735"/>
      <c r="AG6" s="736"/>
      <c r="AH6" s="97"/>
      <c r="AI6" s="623" t="s">
        <v>146</v>
      </c>
      <c r="AJ6" s="623"/>
      <c r="AK6" s="623"/>
      <c r="AL6" s="623"/>
      <c r="AM6" s="623"/>
      <c r="AN6" s="623"/>
      <c r="AO6" s="97"/>
      <c r="AP6" s="97"/>
      <c r="AQ6" s="97"/>
      <c r="AR6" s="97"/>
      <c r="AS6" s="97"/>
      <c r="AT6" s="97"/>
      <c r="AU6" s="97"/>
      <c r="AV6" s="97"/>
      <c r="AW6" s="97"/>
      <c r="AX6" s="97"/>
      <c r="AY6" s="97"/>
      <c r="AZ6" s="97"/>
      <c r="BA6" s="97"/>
      <c r="BB6" s="97"/>
      <c r="BC6" s="97"/>
    </row>
    <row r="7" spans="1:55" ht="25.35" customHeight="1" thickBot="1" x14ac:dyDescent="0.4">
      <c r="A7" s="706"/>
      <c r="B7" s="70">
        <v>2</v>
      </c>
      <c r="C7" s="113"/>
      <c r="D7" s="141"/>
      <c r="E7" s="142"/>
      <c r="F7" s="377" t="str">
        <f t="shared" si="0"/>
        <v/>
      </c>
      <c r="G7" s="139"/>
      <c r="H7" s="686"/>
      <c r="I7" s="687"/>
      <c r="J7" s="687"/>
      <c r="K7" s="687"/>
      <c r="L7" s="688"/>
      <c r="M7" s="391">
        <f>IF(G7=0,0,      IF(H7=0,0,IF(AND(G7&lt;&gt;"AA",G7&lt;&gt;"AT",G7&lt;&gt;"CS",G7&lt;&gt;"ALTRO"),"ERRORE",IF(AND(H7&lt;&gt;"NON",H7&lt;&gt;"SS",H7&lt;&gt;"ENTE"),"ERRORE",ROUND(E7-D7+1,0)))))</f>
        <v>0</v>
      </c>
      <c r="N7" s="85">
        <f t="shared" si="1"/>
        <v>0</v>
      </c>
      <c r="O7" s="86">
        <f t="shared" ref="O7:O9" si="12">FLOOR(V7,1)</f>
        <v>0</v>
      </c>
      <c r="P7" s="87">
        <f t="shared" si="2"/>
        <v>0</v>
      </c>
      <c r="Q7" s="71">
        <f t="shared" si="3"/>
        <v>0</v>
      </c>
      <c r="R7" s="6">
        <f t="shared" si="4"/>
        <v>0</v>
      </c>
      <c r="S7" s="6">
        <f t="shared" si="5"/>
        <v>0</v>
      </c>
      <c r="T7" s="6">
        <f t="shared" si="6"/>
        <v>0</v>
      </c>
      <c r="U7" s="6">
        <f t="shared" si="7"/>
        <v>0</v>
      </c>
      <c r="V7" s="6">
        <f t="shared" si="8"/>
        <v>0</v>
      </c>
      <c r="W7" s="6">
        <f t="shared" si="9"/>
        <v>0</v>
      </c>
      <c r="X7" s="6">
        <f t="shared" si="10"/>
        <v>0</v>
      </c>
      <c r="Y7" s="6">
        <f t="shared" si="11"/>
        <v>0</v>
      </c>
      <c r="AA7" s="69"/>
      <c r="AB7" s="97"/>
      <c r="AC7" s="706"/>
      <c r="AD7" s="100"/>
      <c r="AE7" s="711" t="s">
        <v>155</v>
      </c>
      <c r="AF7" s="712"/>
      <c r="AG7" s="713"/>
      <c r="AH7" s="97"/>
      <c r="AI7" s="215" t="s">
        <v>147</v>
      </c>
      <c r="AJ7" s="215"/>
      <c r="AK7" s="215"/>
      <c r="AL7" s="290"/>
      <c r="AM7" s="291"/>
      <c r="AN7" s="297"/>
      <c r="AO7" s="97"/>
      <c r="AP7" s="97"/>
      <c r="AQ7" s="97"/>
      <c r="AR7" s="97"/>
      <c r="AS7" s="97"/>
      <c r="AT7" s="97"/>
      <c r="AU7" s="97"/>
      <c r="AV7" s="97"/>
      <c r="AW7" s="97"/>
      <c r="AX7" s="97"/>
      <c r="AY7" s="97"/>
      <c r="AZ7" s="97"/>
      <c r="BA7" s="97"/>
      <c r="BB7" s="97"/>
      <c r="BC7" s="97"/>
    </row>
    <row r="8" spans="1:55" ht="25.35" customHeight="1" thickBot="1" x14ac:dyDescent="0.4">
      <c r="A8" s="706"/>
      <c r="B8" s="70">
        <v>3</v>
      </c>
      <c r="C8" s="113"/>
      <c r="D8" s="141"/>
      <c r="E8" s="142"/>
      <c r="F8" s="377" t="str">
        <f t="shared" si="0"/>
        <v/>
      </c>
      <c r="G8" s="139"/>
      <c r="H8" s="686"/>
      <c r="I8" s="687"/>
      <c r="J8" s="687"/>
      <c r="K8" s="687"/>
      <c r="L8" s="688"/>
      <c r="M8" s="391">
        <f t="shared" ref="M8:M15" si="13">IF(G8=0,0,      IF(H8=0,0,IF(AND(G8&lt;&gt;"AA",G8&lt;&gt;"AT",G8&lt;&gt;"CS",G8&lt;&gt;"ALTRO"),"ERRORE",IF(AND(H8&lt;&gt;"NON",H8&lt;&gt;"SS",H8&lt;&gt;"ENTE"),"ERRORE",ROUND(E8-D8+1,0)))))</f>
        <v>0</v>
      </c>
      <c r="N8" s="85">
        <f t="shared" si="1"/>
        <v>0</v>
      </c>
      <c r="O8" s="86">
        <f t="shared" si="12"/>
        <v>0</v>
      </c>
      <c r="P8" s="87">
        <f t="shared" si="2"/>
        <v>0</v>
      </c>
      <c r="Q8" s="71">
        <f t="shared" si="3"/>
        <v>0</v>
      </c>
      <c r="R8" s="6">
        <f t="shared" si="4"/>
        <v>0</v>
      </c>
      <c r="S8" s="6">
        <f t="shared" si="5"/>
        <v>0</v>
      </c>
      <c r="T8" s="6">
        <f t="shared" si="6"/>
        <v>0</v>
      </c>
      <c r="U8" s="6">
        <f t="shared" si="7"/>
        <v>0</v>
      </c>
      <c r="V8" s="6">
        <f t="shared" si="8"/>
        <v>0</v>
      </c>
      <c r="W8" s="6">
        <f t="shared" si="9"/>
        <v>0</v>
      </c>
      <c r="X8" s="6">
        <f t="shared" si="10"/>
        <v>0</v>
      </c>
      <c r="Y8" s="6">
        <f t="shared" si="11"/>
        <v>0</v>
      </c>
      <c r="AA8" s="69"/>
      <c r="AB8" s="97"/>
      <c r="AC8" s="706"/>
      <c r="AD8" s="100"/>
      <c r="AE8" s="708" t="s">
        <v>131</v>
      </c>
      <c r="AF8" s="709"/>
      <c r="AG8" s="710"/>
      <c r="AH8" s="97"/>
      <c r="AI8" s="97"/>
      <c r="AJ8" s="97"/>
      <c r="AK8" s="97"/>
      <c r="AL8" s="97"/>
      <c r="AM8" s="97"/>
      <c r="AN8" s="97"/>
      <c r="AO8" s="97"/>
      <c r="AP8" s="97"/>
      <c r="AQ8" s="97"/>
      <c r="AR8" s="97"/>
      <c r="AS8" s="97"/>
      <c r="AT8" s="97"/>
      <c r="AU8" s="97"/>
      <c r="AV8" s="97"/>
      <c r="AW8" s="97"/>
      <c r="AX8" s="97"/>
      <c r="AY8" s="97"/>
      <c r="AZ8" s="97"/>
      <c r="BA8" s="97"/>
      <c r="BB8" s="97"/>
      <c r="BC8" s="97"/>
    </row>
    <row r="9" spans="1:55" ht="25.35" customHeight="1" thickBot="1" x14ac:dyDescent="0.4">
      <c r="A9" s="706"/>
      <c r="B9" s="70">
        <v>4</v>
      </c>
      <c r="C9" s="113"/>
      <c r="D9" s="141"/>
      <c r="E9" s="142"/>
      <c r="F9" s="377" t="str">
        <f t="shared" si="0"/>
        <v/>
      </c>
      <c r="G9" s="139"/>
      <c r="H9" s="686"/>
      <c r="I9" s="687"/>
      <c r="J9" s="687"/>
      <c r="K9" s="687"/>
      <c r="L9" s="688"/>
      <c r="M9" s="391">
        <f t="shared" si="13"/>
        <v>0</v>
      </c>
      <c r="N9" s="85">
        <f t="shared" si="1"/>
        <v>0</v>
      </c>
      <c r="O9" s="86">
        <f t="shared" si="12"/>
        <v>0</v>
      </c>
      <c r="P9" s="87">
        <f t="shared" si="2"/>
        <v>0</v>
      </c>
      <c r="Q9" s="71">
        <f t="shared" si="3"/>
        <v>0</v>
      </c>
      <c r="R9" s="6">
        <f t="shared" si="4"/>
        <v>0</v>
      </c>
      <c r="S9" s="6">
        <f t="shared" si="5"/>
        <v>0</v>
      </c>
      <c r="T9" s="6">
        <f t="shared" si="6"/>
        <v>0</v>
      </c>
      <c r="U9" s="6">
        <f t="shared" si="7"/>
        <v>0</v>
      </c>
      <c r="V9" s="6">
        <f t="shared" si="8"/>
        <v>0</v>
      </c>
      <c r="W9" s="6">
        <f t="shared" si="9"/>
        <v>0</v>
      </c>
      <c r="X9" s="6">
        <f t="shared" si="10"/>
        <v>0</v>
      </c>
      <c r="Y9" s="6">
        <f t="shared" si="11"/>
        <v>0</v>
      </c>
      <c r="AA9" s="69"/>
      <c r="AB9" s="97"/>
      <c r="AC9" s="706"/>
      <c r="AD9" s="100"/>
      <c r="AE9" s="100"/>
      <c r="AF9" s="100"/>
      <c r="AG9" s="100"/>
      <c r="AH9" s="97"/>
      <c r="AI9" s="97"/>
      <c r="AJ9" s="97"/>
      <c r="AK9" s="97"/>
      <c r="AL9" s="97"/>
      <c r="AM9" s="97"/>
      <c r="AN9" s="97"/>
      <c r="AO9" s="97"/>
      <c r="AP9" s="97"/>
      <c r="AQ9" s="97"/>
      <c r="AR9" s="97"/>
      <c r="AS9" s="97"/>
      <c r="AT9" s="97"/>
      <c r="AU9" s="97"/>
      <c r="AV9" s="97"/>
      <c r="AW9" s="97"/>
      <c r="AX9" s="97"/>
      <c r="AY9" s="97"/>
      <c r="AZ9" s="97"/>
      <c r="BA9" s="97"/>
      <c r="BB9" s="97"/>
      <c r="BC9" s="97"/>
    </row>
    <row r="10" spans="1:55" ht="25.35" customHeight="1" thickBot="1" x14ac:dyDescent="0.4">
      <c r="A10" s="706"/>
      <c r="B10" s="70">
        <v>5</v>
      </c>
      <c r="C10" s="113"/>
      <c r="D10" s="141"/>
      <c r="E10" s="142"/>
      <c r="F10" s="377" t="str">
        <f t="shared" si="0"/>
        <v/>
      </c>
      <c r="G10" s="139"/>
      <c r="H10" s="686"/>
      <c r="I10" s="687"/>
      <c r="J10" s="687"/>
      <c r="K10" s="687"/>
      <c r="L10" s="688"/>
      <c r="M10" s="391">
        <f t="shared" si="13"/>
        <v>0</v>
      </c>
      <c r="N10" s="85">
        <f>FLOOR(R10,1)</f>
        <v>0</v>
      </c>
      <c r="O10" s="86">
        <f>FLOOR(V10,1)</f>
        <v>0</v>
      </c>
      <c r="P10" s="87">
        <f>U10-X10</f>
        <v>0</v>
      </c>
      <c r="Q10" s="71">
        <f>T10+X10+Y10</f>
        <v>0</v>
      </c>
      <c r="R10" s="6">
        <f>M10/365</f>
        <v>0</v>
      </c>
      <c r="S10" s="6">
        <f>FLOOR(R10,1)</f>
        <v>0</v>
      </c>
      <c r="T10" s="6">
        <f>S10*365</f>
        <v>0</v>
      </c>
      <c r="U10" s="6">
        <f>M10-T10</f>
        <v>0</v>
      </c>
      <c r="V10" s="6">
        <f>U10/30</f>
        <v>0</v>
      </c>
      <c r="W10" s="6">
        <f>FLOOR(V10,1)</f>
        <v>0</v>
      </c>
      <c r="X10" s="6">
        <f>W10*30</f>
        <v>0</v>
      </c>
      <c r="Y10" s="6">
        <f>U10-X10</f>
        <v>0</v>
      </c>
      <c r="AA10" s="69"/>
      <c r="AB10" s="97"/>
      <c r="AC10" s="706"/>
      <c r="AD10" s="697"/>
      <c r="AE10" s="737" t="s">
        <v>112</v>
      </c>
      <c r="AF10" s="738"/>
      <c r="AG10" s="739"/>
      <c r="AH10" s="97"/>
      <c r="AI10" s="624" t="s">
        <v>153</v>
      </c>
      <c r="AJ10" s="625"/>
      <c r="AK10" s="625"/>
      <c r="AL10" s="625"/>
      <c r="AM10" s="625"/>
      <c r="AN10" s="626"/>
      <c r="AO10" s="97"/>
      <c r="AP10" s="97"/>
      <c r="AQ10" s="97"/>
      <c r="AR10" s="97"/>
      <c r="AS10" s="97"/>
      <c r="AT10" s="97"/>
      <c r="AU10" s="97"/>
      <c r="AV10" s="97"/>
      <c r="AW10" s="97"/>
      <c r="AX10" s="97"/>
      <c r="AY10" s="97"/>
      <c r="AZ10" s="97"/>
      <c r="BA10" s="97"/>
      <c r="BB10" s="97"/>
      <c r="BC10" s="97"/>
    </row>
    <row r="11" spans="1:55" ht="25.35" customHeight="1" thickBot="1" x14ac:dyDescent="0.4">
      <c r="A11" s="706"/>
      <c r="B11" s="70">
        <v>6</v>
      </c>
      <c r="C11" s="113"/>
      <c r="D11" s="141"/>
      <c r="E11" s="142"/>
      <c r="F11" s="377" t="str">
        <f t="shared" si="0"/>
        <v/>
      </c>
      <c r="G11" s="139"/>
      <c r="H11" s="686"/>
      <c r="I11" s="687"/>
      <c r="J11" s="687"/>
      <c r="K11" s="687"/>
      <c r="L11" s="688"/>
      <c r="M11" s="391">
        <f t="shared" si="13"/>
        <v>0</v>
      </c>
      <c r="N11" s="85">
        <f t="shared" ref="N11:N13" si="14">FLOOR(R11,1)</f>
        <v>0</v>
      </c>
      <c r="O11" s="86">
        <f t="shared" ref="O11:O13" si="15">FLOOR(V11,1)</f>
        <v>0</v>
      </c>
      <c r="P11" s="87">
        <f t="shared" ref="P11:P13" si="16">U11-X11</f>
        <v>0</v>
      </c>
      <c r="Q11" s="71">
        <f t="shared" ref="Q11:Q13" si="17">T11+X11+Y11</f>
        <v>0</v>
      </c>
      <c r="R11" s="6">
        <f t="shared" ref="R11:R13" si="18">M11/365</f>
        <v>0</v>
      </c>
      <c r="S11" s="6">
        <f t="shared" si="5"/>
        <v>0</v>
      </c>
      <c r="T11" s="6">
        <f t="shared" si="6"/>
        <v>0</v>
      </c>
      <c r="U11" s="6">
        <f t="shared" ref="U11:U13" si="19">M11-T11</f>
        <v>0</v>
      </c>
      <c r="V11" s="6">
        <f t="shared" si="8"/>
        <v>0</v>
      </c>
      <c r="W11" s="6">
        <f t="shared" si="9"/>
        <v>0</v>
      </c>
      <c r="X11" s="6">
        <f t="shared" si="10"/>
        <v>0</v>
      </c>
      <c r="Y11" s="6">
        <f t="shared" ref="Y11:Y13" si="20">U11-X11</f>
        <v>0</v>
      </c>
      <c r="AA11" s="69"/>
      <c r="AB11" s="97"/>
      <c r="AC11" s="706"/>
      <c r="AD11" s="697"/>
      <c r="AE11" s="740"/>
      <c r="AF11" s="741"/>
      <c r="AG11" s="742"/>
      <c r="AH11" s="97"/>
      <c r="AI11" s="624" t="s">
        <v>148</v>
      </c>
      <c r="AJ11" s="625"/>
      <c r="AK11" s="625"/>
      <c r="AL11" s="625"/>
      <c r="AM11" s="625"/>
      <c r="AN11" s="626"/>
      <c r="AO11" s="97"/>
      <c r="AP11" s="97"/>
      <c r="AQ11" s="97"/>
      <c r="AR11" s="97"/>
      <c r="AS11" s="97"/>
      <c r="AT11" s="97"/>
      <c r="AU11" s="97"/>
      <c r="AV11" s="97"/>
      <c r="AW11" s="97"/>
      <c r="AX11" s="97"/>
      <c r="AY11" s="97"/>
      <c r="AZ11" s="97"/>
      <c r="BA11" s="97"/>
      <c r="BB11" s="97"/>
      <c r="BC11" s="97"/>
    </row>
    <row r="12" spans="1:55" ht="25.35" customHeight="1" thickBot="1" x14ac:dyDescent="0.4">
      <c r="A12" s="706"/>
      <c r="B12" s="70">
        <v>7</v>
      </c>
      <c r="C12" s="113"/>
      <c r="D12" s="141"/>
      <c r="E12" s="142"/>
      <c r="F12" s="377" t="str">
        <f t="shared" si="0"/>
        <v/>
      </c>
      <c r="G12" s="139"/>
      <c r="H12" s="686"/>
      <c r="I12" s="687"/>
      <c r="J12" s="687"/>
      <c r="K12" s="687"/>
      <c r="L12" s="688"/>
      <c r="M12" s="391">
        <f t="shared" si="13"/>
        <v>0</v>
      </c>
      <c r="N12" s="85">
        <f t="shared" si="14"/>
        <v>0</v>
      </c>
      <c r="O12" s="86">
        <f t="shared" si="15"/>
        <v>0</v>
      </c>
      <c r="P12" s="87">
        <f t="shared" si="16"/>
        <v>0</v>
      </c>
      <c r="Q12" s="71">
        <f t="shared" si="17"/>
        <v>0</v>
      </c>
      <c r="R12" s="6">
        <f t="shared" si="18"/>
        <v>0</v>
      </c>
      <c r="S12" s="6">
        <f t="shared" si="5"/>
        <v>0</v>
      </c>
      <c r="T12" s="6">
        <f t="shared" si="6"/>
        <v>0</v>
      </c>
      <c r="U12" s="6">
        <f t="shared" si="19"/>
        <v>0</v>
      </c>
      <c r="V12" s="6">
        <f t="shared" si="8"/>
        <v>0</v>
      </c>
      <c r="W12" s="6">
        <f t="shared" si="9"/>
        <v>0</v>
      </c>
      <c r="X12" s="6">
        <f t="shared" si="10"/>
        <v>0</v>
      </c>
      <c r="Y12" s="6">
        <f t="shared" si="20"/>
        <v>0</v>
      </c>
      <c r="AA12" s="69"/>
      <c r="AB12" s="97"/>
      <c r="AC12" s="706"/>
      <c r="AD12" s="697"/>
      <c r="AE12" s="740"/>
      <c r="AF12" s="741"/>
      <c r="AG12" s="742"/>
      <c r="AH12" s="97"/>
      <c r="AI12" s="627" t="s">
        <v>229</v>
      </c>
      <c r="AJ12" s="628"/>
      <c r="AK12" s="628"/>
      <c r="AL12" s="628"/>
      <c r="AM12" s="628"/>
      <c r="AN12" s="629"/>
      <c r="AO12" s="97"/>
      <c r="AP12" s="97"/>
      <c r="AQ12" s="97"/>
      <c r="AR12" s="97"/>
      <c r="AS12" s="97"/>
      <c r="AT12" s="97"/>
      <c r="AU12" s="97"/>
      <c r="AV12" s="97"/>
      <c r="AW12" s="97"/>
      <c r="AX12" s="97"/>
      <c r="AY12" s="97"/>
      <c r="AZ12" s="97"/>
      <c r="BA12" s="97"/>
      <c r="BB12" s="97"/>
      <c r="BC12" s="97"/>
    </row>
    <row r="13" spans="1:55" ht="25.35" customHeight="1" thickBot="1" x14ac:dyDescent="0.4">
      <c r="A13" s="706"/>
      <c r="B13" s="70">
        <v>8</v>
      </c>
      <c r="C13" s="113"/>
      <c r="D13" s="141"/>
      <c r="E13" s="142"/>
      <c r="F13" s="377" t="str">
        <f t="shared" si="0"/>
        <v/>
      </c>
      <c r="G13" s="139"/>
      <c r="H13" s="686"/>
      <c r="I13" s="687"/>
      <c r="J13" s="687"/>
      <c r="K13" s="687"/>
      <c r="L13" s="688"/>
      <c r="M13" s="391">
        <f t="shared" si="13"/>
        <v>0</v>
      </c>
      <c r="N13" s="85">
        <f t="shared" si="14"/>
        <v>0</v>
      </c>
      <c r="O13" s="86">
        <f t="shared" si="15"/>
        <v>0</v>
      </c>
      <c r="P13" s="87">
        <f t="shared" si="16"/>
        <v>0</v>
      </c>
      <c r="Q13" s="71">
        <f t="shared" si="17"/>
        <v>0</v>
      </c>
      <c r="R13" s="6">
        <f t="shared" si="18"/>
        <v>0</v>
      </c>
      <c r="S13" s="6">
        <f t="shared" si="5"/>
        <v>0</v>
      </c>
      <c r="T13" s="6">
        <f t="shared" si="6"/>
        <v>0</v>
      </c>
      <c r="U13" s="6">
        <f t="shared" si="19"/>
        <v>0</v>
      </c>
      <c r="V13" s="6">
        <f t="shared" si="8"/>
        <v>0</v>
      </c>
      <c r="W13" s="6">
        <f t="shared" si="9"/>
        <v>0</v>
      </c>
      <c r="X13" s="6">
        <f t="shared" si="10"/>
        <v>0</v>
      </c>
      <c r="Y13" s="6">
        <f t="shared" si="20"/>
        <v>0</v>
      </c>
      <c r="AA13" s="69"/>
      <c r="AB13" s="97"/>
      <c r="AC13" s="706"/>
      <c r="AD13" s="697"/>
      <c r="AE13" s="740"/>
      <c r="AF13" s="741"/>
      <c r="AG13" s="742"/>
      <c r="AH13" s="97"/>
      <c r="AI13" s="627"/>
      <c r="AJ13" s="628"/>
      <c r="AK13" s="628"/>
      <c r="AL13" s="628"/>
      <c r="AM13" s="628"/>
      <c r="AN13" s="629"/>
      <c r="AO13" s="97"/>
      <c r="AP13" s="97"/>
      <c r="AQ13" s="97"/>
      <c r="AR13" s="97"/>
      <c r="AS13" s="97"/>
      <c r="AT13" s="97"/>
      <c r="AU13" s="97"/>
      <c r="AV13" s="97"/>
      <c r="AW13" s="97"/>
      <c r="AX13" s="97"/>
      <c r="AY13" s="97"/>
      <c r="AZ13" s="97"/>
      <c r="BA13" s="97"/>
      <c r="BB13" s="97"/>
      <c r="BC13" s="97"/>
    </row>
    <row r="14" spans="1:55" ht="25.35" customHeight="1" thickBot="1" x14ac:dyDescent="0.4">
      <c r="A14" s="706"/>
      <c r="B14" s="70">
        <v>9</v>
      </c>
      <c r="C14" s="113"/>
      <c r="D14" s="141"/>
      <c r="E14" s="142"/>
      <c r="F14" s="377" t="str">
        <f t="shared" si="0"/>
        <v/>
      </c>
      <c r="G14" s="139"/>
      <c r="H14" s="686"/>
      <c r="I14" s="687"/>
      <c r="J14" s="687"/>
      <c r="K14" s="687"/>
      <c r="L14" s="688"/>
      <c r="M14" s="391">
        <f t="shared" si="13"/>
        <v>0</v>
      </c>
      <c r="N14" s="82">
        <f>FLOOR(R14,1)</f>
        <v>0</v>
      </c>
      <c r="O14" s="83">
        <f>FLOOR(V14,1)</f>
        <v>0</v>
      </c>
      <c r="P14" s="84">
        <f>U14-X14</f>
        <v>0</v>
      </c>
      <c r="Q14" s="71">
        <f>T14+X14+Y14</f>
        <v>0</v>
      </c>
      <c r="R14" s="6">
        <f>M14/365</f>
        <v>0</v>
      </c>
      <c r="S14" s="6">
        <f>FLOOR(R14,1)</f>
        <v>0</v>
      </c>
      <c r="T14" s="6">
        <f>S14*365</f>
        <v>0</v>
      </c>
      <c r="U14" s="6">
        <f>M14-T14</f>
        <v>0</v>
      </c>
      <c r="V14" s="6">
        <f>U14/30</f>
        <v>0</v>
      </c>
      <c r="W14" s="6">
        <f>FLOOR(V14,1)</f>
        <v>0</v>
      </c>
      <c r="X14" s="6">
        <f>W14*30</f>
        <v>0</v>
      </c>
      <c r="Y14" s="6">
        <f>U14-X14</f>
        <v>0</v>
      </c>
      <c r="AA14" s="69"/>
      <c r="AB14" s="97"/>
      <c r="AC14" s="706"/>
      <c r="AD14" s="101"/>
      <c r="AE14" s="740"/>
      <c r="AF14" s="741"/>
      <c r="AG14" s="742"/>
      <c r="AH14" s="97"/>
      <c r="AI14" s="97"/>
      <c r="AJ14" s="97"/>
      <c r="AK14" s="97"/>
      <c r="AL14" s="97"/>
      <c r="AM14" s="97"/>
      <c r="AN14" s="97"/>
      <c r="AO14" s="97"/>
      <c r="AP14" s="97"/>
      <c r="AQ14" s="97"/>
      <c r="AR14" s="97"/>
      <c r="AS14" s="97"/>
      <c r="AT14" s="97"/>
      <c r="AU14" s="97"/>
      <c r="AV14" s="97"/>
      <c r="AW14" s="97"/>
      <c r="AX14" s="97"/>
      <c r="AY14" s="97"/>
      <c r="AZ14" s="97"/>
      <c r="BA14" s="97"/>
      <c r="BB14" s="97"/>
      <c r="BC14" s="97"/>
    </row>
    <row r="15" spans="1:55" ht="25.35" customHeight="1" thickBot="1" x14ac:dyDescent="0.4">
      <c r="A15" s="707"/>
      <c r="B15" s="70">
        <v>10</v>
      </c>
      <c r="C15" s="113"/>
      <c r="D15" s="143"/>
      <c r="E15" s="144"/>
      <c r="F15" s="377" t="str">
        <f t="shared" si="0"/>
        <v/>
      </c>
      <c r="G15" s="140"/>
      <c r="H15" s="771"/>
      <c r="I15" s="769"/>
      <c r="J15" s="769"/>
      <c r="K15" s="769"/>
      <c r="L15" s="772"/>
      <c r="M15" s="391">
        <f t="shared" si="13"/>
        <v>0</v>
      </c>
      <c r="N15" s="381">
        <f t="shared" ref="N15:N16" si="21">FLOOR(R15,1)</f>
        <v>0</v>
      </c>
      <c r="O15" s="382">
        <f t="shared" ref="O15:O16" si="22">FLOOR(V15,1)</f>
        <v>0</v>
      </c>
      <c r="P15" s="383">
        <f t="shared" ref="P15:P16" si="23">U15-X15</f>
        <v>0</v>
      </c>
      <c r="Q15" s="71">
        <f t="shared" ref="Q15:Q16" si="24">T15+X15+Y15</f>
        <v>0</v>
      </c>
      <c r="R15" s="6">
        <f t="shared" ref="R15" si="25">M15/365</f>
        <v>0</v>
      </c>
      <c r="S15" s="6">
        <f t="shared" si="5"/>
        <v>0</v>
      </c>
      <c r="T15" s="6">
        <f t="shared" si="6"/>
        <v>0</v>
      </c>
      <c r="U15" s="6">
        <f t="shared" ref="U15" si="26">M15-T15</f>
        <v>0</v>
      </c>
      <c r="V15" s="6">
        <f t="shared" si="8"/>
        <v>0</v>
      </c>
      <c r="W15" s="6">
        <f t="shared" si="9"/>
        <v>0</v>
      </c>
      <c r="X15" s="6">
        <f t="shared" si="10"/>
        <v>0</v>
      </c>
      <c r="Y15" s="6">
        <f t="shared" ref="Y15" si="27">U15-X15</f>
        <v>0</v>
      </c>
      <c r="AB15" s="97"/>
      <c r="AC15" s="707"/>
      <c r="AD15" s="101"/>
      <c r="AE15" s="743"/>
      <c r="AF15" s="744"/>
      <c r="AG15" s="745"/>
      <c r="AH15" s="97"/>
      <c r="AI15" s="97"/>
      <c r="AJ15" s="97"/>
      <c r="AK15" s="97"/>
      <c r="AL15" s="97"/>
      <c r="AM15" s="97"/>
      <c r="AN15" s="97"/>
      <c r="AO15" s="97"/>
      <c r="AP15" s="97"/>
      <c r="AQ15" s="97"/>
      <c r="AR15" s="97"/>
      <c r="AS15" s="97"/>
      <c r="AT15" s="97"/>
      <c r="AU15" s="97"/>
      <c r="AV15" s="97"/>
      <c r="AW15" s="97"/>
      <c r="AX15" s="97"/>
      <c r="AY15" s="97"/>
      <c r="AZ15" s="97"/>
      <c r="BA15" s="97"/>
      <c r="BB15" s="97"/>
      <c r="BC15" s="97"/>
    </row>
    <row r="16" spans="1:55" ht="24" thickBot="1" x14ac:dyDescent="0.4">
      <c r="A16" s="97"/>
      <c r="B16" s="97"/>
      <c r="C16" s="97"/>
      <c r="D16" s="97"/>
      <c r="E16" s="97"/>
      <c r="F16" s="97"/>
      <c r="G16" s="97"/>
      <c r="H16" s="97"/>
      <c r="I16" s="97"/>
      <c r="J16" s="97"/>
      <c r="K16" s="97"/>
      <c r="L16" s="97"/>
      <c r="M16" s="384">
        <f>SUM(M6:M15)</f>
        <v>0</v>
      </c>
      <c r="N16" s="76">
        <f t="shared" si="21"/>
        <v>0</v>
      </c>
      <c r="O16" s="77">
        <f t="shared" si="22"/>
        <v>0</v>
      </c>
      <c r="P16" s="78">
        <f t="shared" si="23"/>
        <v>0</v>
      </c>
      <c r="Q16" s="6">
        <f t="shared" si="24"/>
        <v>0</v>
      </c>
      <c r="R16" s="6">
        <f>M16/365</f>
        <v>0</v>
      </c>
      <c r="S16" s="6">
        <f t="shared" si="5"/>
        <v>0</v>
      </c>
      <c r="T16" s="6">
        <f t="shared" si="6"/>
        <v>0</v>
      </c>
      <c r="U16" s="6">
        <f>M16-T16</f>
        <v>0</v>
      </c>
      <c r="V16" s="6">
        <f t="shared" si="8"/>
        <v>0</v>
      </c>
      <c r="W16" s="6">
        <f t="shared" si="9"/>
        <v>0</v>
      </c>
      <c r="X16" s="6">
        <f t="shared" si="10"/>
        <v>0</v>
      </c>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row>
    <row r="17" spans="1:55" ht="24" thickBot="1" x14ac:dyDescent="0.4">
      <c r="A17" s="97"/>
      <c r="B17" s="97"/>
      <c r="C17" s="97"/>
      <c r="D17" s="97"/>
      <c r="E17" s="97"/>
      <c r="F17" s="97"/>
      <c r="G17" s="97"/>
      <c r="H17" s="97"/>
      <c r="I17" s="97"/>
      <c r="J17" s="97"/>
      <c r="K17" s="97"/>
      <c r="L17" s="97"/>
      <c r="M17" s="102"/>
      <c r="N17" s="103" t="s">
        <v>85</v>
      </c>
      <c r="O17" s="103" t="s">
        <v>86</v>
      </c>
      <c r="P17" s="103" t="s">
        <v>87</v>
      </c>
      <c r="Q17" s="6"/>
      <c r="R17" s="6"/>
      <c r="S17" s="6"/>
      <c r="T17" s="6"/>
      <c r="U17" s="6"/>
      <c r="V17" s="6"/>
      <c r="W17" s="6"/>
      <c r="X17" s="6"/>
      <c r="AB17" s="97"/>
      <c r="AC17" s="104" t="s">
        <v>103</v>
      </c>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row>
    <row r="18" spans="1:55" ht="24.75" thickTop="1" thickBot="1" x14ac:dyDescent="0.4">
      <c r="A18" s="753" t="s">
        <v>102</v>
      </c>
      <c r="B18" s="754"/>
      <c r="C18" s="754"/>
      <c r="D18" s="754"/>
      <c r="E18" s="754"/>
      <c r="F18" s="754"/>
      <c r="G18" s="755"/>
      <c r="H18" s="208" t="s">
        <v>30</v>
      </c>
      <c r="I18" s="750" t="s">
        <v>150</v>
      </c>
      <c r="J18" s="750"/>
      <c r="K18" s="750"/>
      <c r="L18" s="750"/>
      <c r="M18" s="385">
        <f>SUMIFS(M6:M15,G6:G15,"CS",H6:H15,"ss")</f>
        <v>0</v>
      </c>
      <c r="N18" s="79">
        <f t="shared" ref="N18:N23" si="28">FLOOR(R18,1)</f>
        <v>0</v>
      </c>
      <c r="O18" s="80">
        <f t="shared" ref="O18:O23" si="29">FLOOR(V18,1)</f>
        <v>0</v>
      </c>
      <c r="P18" s="81">
        <f t="shared" ref="P18:P23" si="30">U18-X18</f>
        <v>0</v>
      </c>
      <c r="Q18" s="6">
        <f t="shared" ref="Q18:Q23" si="31">T18+X18+Y18</f>
        <v>0</v>
      </c>
      <c r="R18" s="6">
        <f t="shared" ref="R18:R22" si="32">M18/365</f>
        <v>0</v>
      </c>
      <c r="S18" s="6">
        <f t="shared" ref="S18:S23" si="33">FLOOR(R18,1)</f>
        <v>0</v>
      </c>
      <c r="T18" s="6">
        <f t="shared" ref="T18:T23" si="34">S18*365</f>
        <v>0</v>
      </c>
      <c r="U18" s="6">
        <f t="shared" ref="U18:U22" si="35">M18-T18</f>
        <v>0</v>
      </c>
      <c r="V18" s="6">
        <f t="shared" ref="V18:V23" si="36">U18/30</f>
        <v>0</v>
      </c>
      <c r="W18" s="6">
        <f t="shared" ref="W18:W23" si="37">FLOOR(V18,1)</f>
        <v>0</v>
      </c>
      <c r="X18" s="6">
        <f t="shared" ref="X18:X23" si="38">W18*30</f>
        <v>0</v>
      </c>
      <c r="AB18" s="97"/>
      <c r="AC18" s="386">
        <f>ROUND(IF(IF(O18&gt;12,6,O18*0.5)+IF(P18&gt;15,0.5,0)+IF(N18&gt;0,6,0)&gt;12,6,IF(O18&gt;12,6,O18*0.5)+IF(P18&gt;15,0.5,0)+IF(N18&gt;0,6,0)),3)</f>
        <v>0</v>
      </c>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row>
    <row r="19" spans="1:55" ht="24.75" thickTop="1" thickBot="1" x14ac:dyDescent="0.4">
      <c r="A19" s="756" t="s">
        <v>105</v>
      </c>
      <c r="B19" s="757"/>
      <c r="C19" s="757"/>
      <c r="D19" s="757"/>
      <c r="E19" s="757"/>
      <c r="F19" s="757"/>
      <c r="G19" s="758"/>
      <c r="H19" s="208" t="s">
        <v>30</v>
      </c>
      <c r="I19" s="750" t="s">
        <v>100</v>
      </c>
      <c r="J19" s="750"/>
      <c r="K19" s="750"/>
      <c r="L19" s="750"/>
      <c r="M19" s="385">
        <f>SUMIFS(M6:M15,G6:G15,"CS",H6:H15,"NON")</f>
        <v>0</v>
      </c>
      <c r="N19" s="82">
        <f t="shared" si="28"/>
        <v>0</v>
      </c>
      <c r="O19" s="83">
        <f t="shared" si="29"/>
        <v>0</v>
      </c>
      <c r="P19" s="84">
        <f t="shared" si="30"/>
        <v>0</v>
      </c>
      <c r="Q19" s="6">
        <f t="shared" si="31"/>
        <v>0</v>
      </c>
      <c r="R19" s="6">
        <f t="shared" si="32"/>
        <v>0</v>
      </c>
      <c r="S19" s="6">
        <f t="shared" si="33"/>
        <v>0</v>
      </c>
      <c r="T19" s="6">
        <f t="shared" si="34"/>
        <v>0</v>
      </c>
      <c r="U19" s="6">
        <f t="shared" si="35"/>
        <v>0</v>
      </c>
      <c r="V19" s="6">
        <f t="shared" si="36"/>
        <v>0</v>
      </c>
      <c r="W19" s="6">
        <f t="shared" si="37"/>
        <v>0</v>
      </c>
      <c r="X19" s="6">
        <f t="shared" si="38"/>
        <v>0</v>
      </c>
      <c r="AB19" s="97"/>
      <c r="AC19" s="386">
        <f>ROUND(IF(IF(O19&gt;12,3,O19*0.25)+IF(P19&gt;15,0.25,0)+IF(N19&gt;0,3,0)&gt;12,6,IF(O19&gt;12,3,O19*0.25)+IF(P19&gt;15,0.25,0)+IF(N19&gt;0,3,0)),3)</f>
        <v>0</v>
      </c>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row>
    <row r="20" spans="1:55" ht="24.75" thickTop="1" thickBot="1" x14ac:dyDescent="0.4">
      <c r="A20" s="759"/>
      <c r="B20" s="760"/>
      <c r="C20" s="760"/>
      <c r="D20" s="760"/>
      <c r="E20" s="760"/>
      <c r="F20" s="760"/>
      <c r="G20" s="761"/>
      <c r="H20" s="209" t="s">
        <v>101</v>
      </c>
      <c r="I20" s="750" t="s">
        <v>150</v>
      </c>
      <c r="J20" s="750"/>
      <c r="K20" s="750"/>
      <c r="L20" s="750"/>
      <c r="M20" s="385">
        <f>SUMIFS(M6:M15,G6:G15,"ALTRO",H6:H15,"SS")+ SUMIFS(M6:M15,G6:G15,"AT",H6:H15,"SS")+SUMIFS(M6:M15,G6:G15,"AA",H6:H15,"SS")</f>
        <v>0</v>
      </c>
      <c r="N20" s="85">
        <f t="shared" si="28"/>
        <v>0</v>
      </c>
      <c r="O20" s="86">
        <f t="shared" si="29"/>
        <v>0</v>
      </c>
      <c r="P20" s="87">
        <f t="shared" si="30"/>
        <v>0</v>
      </c>
      <c r="Q20" s="6">
        <f t="shared" si="31"/>
        <v>0</v>
      </c>
      <c r="R20" s="6">
        <f t="shared" si="32"/>
        <v>0</v>
      </c>
      <c r="S20" s="6">
        <f t="shared" si="33"/>
        <v>0</v>
      </c>
      <c r="T20" s="6">
        <f t="shared" si="34"/>
        <v>0</v>
      </c>
      <c r="U20" s="6">
        <f t="shared" si="35"/>
        <v>0</v>
      </c>
      <c r="V20" s="6">
        <f t="shared" si="36"/>
        <v>0</v>
      </c>
      <c r="W20" s="6">
        <f t="shared" si="37"/>
        <v>0</v>
      </c>
      <c r="X20" s="6">
        <f t="shared" si="38"/>
        <v>0</v>
      </c>
      <c r="AB20" s="97"/>
      <c r="AC20" s="386">
        <f>ROUND(IF(IF(O20&gt;12,1.8,O20*0.15)+IF(P20&gt;15,0.15,0)+IF(N20&gt;0,1.8,0)&gt;12,1.8,IF(O20&gt;12,1.8,O20*0.15)+IF(P20&gt;15,0.15,0)+IF(N20&gt;0,1.8,0)),3)</f>
        <v>0</v>
      </c>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row>
    <row r="21" spans="1:55" ht="24.75" thickTop="1" thickBot="1" x14ac:dyDescent="0.4">
      <c r="A21" s="759"/>
      <c r="B21" s="760"/>
      <c r="C21" s="760"/>
      <c r="D21" s="760"/>
      <c r="E21" s="760"/>
      <c r="F21" s="760"/>
      <c r="G21" s="761"/>
      <c r="H21" s="209" t="s">
        <v>101</v>
      </c>
      <c r="I21" s="750" t="s">
        <v>100</v>
      </c>
      <c r="J21" s="750"/>
      <c r="K21" s="750"/>
      <c r="L21" s="750"/>
      <c r="M21" s="385">
        <f>SUMIFS(M6:M15,G6:G15,"ALTRO",H6:H15,"NON")+      SUMIFS(M6:M15,G6:G15,"Aa",H6:H15,"NON")+    SUMIFS(M6:M15,G6:G15,"AT",H6:H15,"NON")</f>
        <v>0</v>
      </c>
      <c r="N21" s="88">
        <f t="shared" si="28"/>
        <v>0</v>
      </c>
      <c r="O21" s="89">
        <f t="shared" si="29"/>
        <v>0</v>
      </c>
      <c r="P21" s="90">
        <f t="shared" si="30"/>
        <v>0</v>
      </c>
      <c r="Q21" s="6">
        <f t="shared" si="31"/>
        <v>0</v>
      </c>
      <c r="R21" s="6">
        <f t="shared" si="32"/>
        <v>0</v>
      </c>
      <c r="S21" s="6">
        <f t="shared" si="33"/>
        <v>0</v>
      </c>
      <c r="T21" s="6">
        <f t="shared" si="34"/>
        <v>0</v>
      </c>
      <c r="U21" s="6">
        <f t="shared" si="35"/>
        <v>0</v>
      </c>
      <c r="V21" s="6">
        <f t="shared" si="36"/>
        <v>0</v>
      </c>
      <c r="W21" s="6">
        <f t="shared" si="37"/>
        <v>0</v>
      </c>
      <c r="X21" s="6">
        <f t="shared" si="38"/>
        <v>0</v>
      </c>
      <c r="AB21" s="97"/>
      <c r="AC21" s="386">
        <f>ROUND(IF(IF(O21&gt;12,0.9,O21*0.075)+IF(P21&gt;15,0.075,0)+IF(N21&gt;0,0.9,0)&gt;12,0.9,IF(O21&gt;12,0.9,O21*0.075)+IF(P21&gt;15,0.075,0)+IF(N21&gt;0,0.9,0)),3)</f>
        <v>0</v>
      </c>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row>
    <row r="22" spans="1:55" ht="24.75" thickTop="1" thickBot="1" x14ac:dyDescent="0.4">
      <c r="A22" s="801" t="s">
        <v>109</v>
      </c>
      <c r="B22" s="802"/>
      <c r="C22" s="802"/>
      <c r="D22" s="802"/>
      <c r="E22" s="802"/>
      <c r="F22" s="727" t="str">
        <f>IF(+Anno_1=0,"",+Anno_1)</f>
        <v/>
      </c>
      <c r="G22" s="728"/>
      <c r="H22" s="209" t="s">
        <v>101</v>
      </c>
      <c r="I22" s="750" t="s">
        <v>154</v>
      </c>
      <c r="J22" s="750"/>
      <c r="K22" s="750"/>
      <c r="L22" s="750"/>
      <c r="M22" s="385">
        <f>SUMIFS(M6:M15,G6:G15,"ALTRO",H6:H15,"ENTE")</f>
        <v>0</v>
      </c>
      <c r="N22" s="91">
        <f t="shared" si="28"/>
        <v>0</v>
      </c>
      <c r="O22" s="92">
        <f t="shared" si="29"/>
        <v>0</v>
      </c>
      <c r="P22" s="93">
        <f t="shared" si="30"/>
        <v>0</v>
      </c>
      <c r="Q22" s="6">
        <f t="shared" si="31"/>
        <v>0</v>
      </c>
      <c r="R22" s="6">
        <f t="shared" si="32"/>
        <v>0</v>
      </c>
      <c r="S22" s="6">
        <f t="shared" si="33"/>
        <v>0</v>
      </c>
      <c r="T22" s="6">
        <f t="shared" si="34"/>
        <v>0</v>
      </c>
      <c r="U22" s="6">
        <f t="shared" si="35"/>
        <v>0</v>
      </c>
      <c r="V22" s="6">
        <f t="shared" si="36"/>
        <v>0</v>
      </c>
      <c r="W22" s="6">
        <f t="shared" si="37"/>
        <v>0</v>
      </c>
      <c r="X22" s="6">
        <f t="shared" si="38"/>
        <v>0</v>
      </c>
      <c r="AB22" s="97"/>
      <c r="AC22" s="386">
        <f>ROUND(IF(IF(O22&gt;12,0.6,O22*0.05)+IF(P22&gt;15,0.05,0)+IF(N22&gt;0,0.6,0)&gt;12,0.6,IF(O22&gt;12,0.6,O22*0.05)+IF(P22&gt;15,0.05,0)+IF(N22&gt;0,0.6,0)),3)</f>
        <v>0</v>
      </c>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row>
    <row r="23" spans="1:55" ht="24.75" thickTop="1" thickBot="1" x14ac:dyDescent="0.4">
      <c r="A23" s="803"/>
      <c r="B23" s="804"/>
      <c r="C23" s="804"/>
      <c r="D23" s="804"/>
      <c r="E23" s="804"/>
      <c r="F23" s="729"/>
      <c r="G23" s="730"/>
      <c r="H23" s="656" t="s">
        <v>110</v>
      </c>
      <c r="I23" s="657"/>
      <c r="J23" s="657"/>
      <c r="K23" s="657"/>
      <c r="L23" s="658"/>
      <c r="M23" s="387">
        <f>SUM(M18:M22)</f>
        <v>0</v>
      </c>
      <c r="N23" s="145">
        <f t="shared" si="28"/>
        <v>0</v>
      </c>
      <c r="O23" s="146">
        <f t="shared" si="29"/>
        <v>0</v>
      </c>
      <c r="P23" s="147">
        <f t="shared" si="30"/>
        <v>0</v>
      </c>
      <c r="Q23" s="6">
        <f t="shared" si="31"/>
        <v>0</v>
      </c>
      <c r="R23" s="6">
        <f>M23/365</f>
        <v>0</v>
      </c>
      <c r="S23" s="6">
        <f t="shared" si="33"/>
        <v>0</v>
      </c>
      <c r="T23" s="6">
        <f t="shared" si="34"/>
        <v>0</v>
      </c>
      <c r="U23" s="6">
        <f>M23-T23</f>
        <v>0</v>
      </c>
      <c r="V23" s="6">
        <f t="shared" si="36"/>
        <v>0</v>
      </c>
      <c r="W23" s="6">
        <f t="shared" si="37"/>
        <v>0</v>
      </c>
      <c r="X23" s="6">
        <f t="shared" si="38"/>
        <v>0</v>
      </c>
      <c r="AB23" s="97"/>
      <c r="AC23" s="388">
        <f>IF(SUM(AC18:AC22)&gt;6,6,SUM(AC18:AC22))</f>
        <v>0</v>
      </c>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row>
    <row r="24" spans="1:55" ht="23.25" x14ac:dyDescent="0.2">
      <c r="A24" s="201"/>
      <c r="B24" s="201"/>
      <c r="C24" s="201"/>
      <c r="D24" s="201"/>
      <c r="E24" s="201"/>
      <c r="F24" s="201"/>
      <c r="G24" s="201"/>
      <c r="H24" s="105"/>
      <c r="I24" s="106"/>
      <c r="J24" s="101"/>
      <c r="K24" s="101"/>
      <c r="L24" s="101"/>
      <c r="M24" s="392"/>
      <c r="N24" s="107"/>
      <c r="O24" s="107"/>
      <c r="P24" s="107"/>
      <c r="AB24" s="97"/>
      <c r="AC24" s="108"/>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row>
    <row r="25" spans="1:55" ht="24" thickBot="1" x14ac:dyDescent="0.4">
      <c r="A25" s="201"/>
      <c r="B25" s="201"/>
      <c r="C25" s="201"/>
      <c r="D25" s="201"/>
      <c r="E25" s="201"/>
      <c r="F25" s="201"/>
      <c r="G25" s="201"/>
      <c r="H25" s="97"/>
      <c r="I25" s="97"/>
      <c r="J25" s="97"/>
      <c r="K25" s="97"/>
      <c r="L25" s="97"/>
      <c r="M25" s="392"/>
      <c r="N25" s="103" t="s">
        <v>85</v>
      </c>
      <c r="O25" s="103" t="s">
        <v>86</v>
      </c>
      <c r="P25" s="103" t="s">
        <v>87</v>
      </c>
      <c r="Q25" s="6"/>
      <c r="R25" s="6"/>
      <c r="S25" s="6"/>
      <c r="T25" s="6"/>
      <c r="U25" s="6"/>
      <c r="V25" s="6"/>
      <c r="W25" s="6"/>
      <c r="X25" s="6"/>
      <c r="AB25" s="97"/>
      <c r="AC25" s="104" t="s">
        <v>103</v>
      </c>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row>
    <row r="26" spans="1:55" ht="24.75" thickTop="1" thickBot="1" x14ac:dyDescent="0.4">
      <c r="A26" s="775" t="s">
        <v>102</v>
      </c>
      <c r="B26" s="776"/>
      <c r="C26" s="776"/>
      <c r="D26" s="776"/>
      <c r="E26" s="776"/>
      <c r="F26" s="776"/>
      <c r="G26" s="777"/>
      <c r="H26" s="210" t="s">
        <v>37</v>
      </c>
      <c r="I26" s="638" t="s">
        <v>150</v>
      </c>
      <c r="J26" s="639"/>
      <c r="K26" s="639"/>
      <c r="L26" s="640"/>
      <c r="M26" s="385">
        <f>SUMIFS(M6:M15,G6:G15,"AA",H6:H15,"ss")</f>
        <v>0</v>
      </c>
      <c r="N26" s="94">
        <f t="shared" ref="N26:N31" si="39">FLOOR(R26,1)</f>
        <v>0</v>
      </c>
      <c r="O26" s="95">
        <f t="shared" ref="O26:O31" si="40">FLOOR(V26,1)</f>
        <v>0</v>
      </c>
      <c r="P26" s="96">
        <f t="shared" ref="P26:P31" si="41">U26-X26</f>
        <v>0</v>
      </c>
      <c r="Q26" s="6">
        <f t="shared" ref="Q26:Q31" si="42">T26+X26+Y26</f>
        <v>0</v>
      </c>
      <c r="R26" s="6">
        <f t="shared" ref="R26:R30" si="43">M26/365</f>
        <v>0</v>
      </c>
      <c r="S26" s="6">
        <f t="shared" ref="S26:S31" si="44">FLOOR(R26,1)</f>
        <v>0</v>
      </c>
      <c r="T26" s="6">
        <f t="shared" ref="T26:T31" si="45">S26*365</f>
        <v>0</v>
      </c>
      <c r="U26" s="6">
        <f t="shared" ref="U26:U30" si="46">M26-T26</f>
        <v>0</v>
      </c>
      <c r="V26" s="6">
        <f t="shared" ref="V26:V31" si="47">U26/30</f>
        <v>0</v>
      </c>
      <c r="W26" s="6">
        <f t="shared" ref="W26:W31" si="48">FLOOR(V26,1)</f>
        <v>0</v>
      </c>
      <c r="X26" s="6">
        <f t="shared" ref="X26:X31" si="49">W26*30</f>
        <v>0</v>
      </c>
      <c r="AB26" s="97"/>
      <c r="AC26" s="386">
        <f>ROUND(IF(IF(O26&gt;12,6,O26*0.5)+IF(P26&gt;15,0.5,0)+IF(N26&gt;0,6,0)&gt;12,6,IF(O26&gt;12,6,O26*0.5)+IF(P26&gt;15,0.5,0)+IF(N26&gt;0,6,0)),3)</f>
        <v>0</v>
      </c>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row>
    <row r="27" spans="1:55" ht="24.75" thickTop="1" thickBot="1" x14ac:dyDescent="0.4">
      <c r="A27" s="795" t="s">
        <v>104</v>
      </c>
      <c r="B27" s="796"/>
      <c r="C27" s="796"/>
      <c r="D27" s="796"/>
      <c r="E27" s="796"/>
      <c r="F27" s="796"/>
      <c r="G27" s="797"/>
      <c r="H27" s="210" t="s">
        <v>37</v>
      </c>
      <c r="I27" s="638" t="s">
        <v>100</v>
      </c>
      <c r="J27" s="639"/>
      <c r="K27" s="639"/>
      <c r="L27" s="640"/>
      <c r="M27" s="385">
        <f>SUMIFS(M6:M15,G6:G15,"AA",H6:H15,"NON")</f>
        <v>0</v>
      </c>
      <c r="N27" s="85">
        <f t="shared" si="39"/>
        <v>0</v>
      </c>
      <c r="O27" s="86">
        <f t="shared" si="40"/>
        <v>0</v>
      </c>
      <c r="P27" s="87">
        <f t="shared" si="41"/>
        <v>0</v>
      </c>
      <c r="Q27" s="6">
        <f t="shared" si="42"/>
        <v>0</v>
      </c>
      <c r="R27" s="6">
        <f t="shared" si="43"/>
        <v>0</v>
      </c>
      <c r="S27" s="6">
        <f t="shared" si="44"/>
        <v>0</v>
      </c>
      <c r="T27" s="6">
        <f t="shared" si="45"/>
        <v>0</v>
      </c>
      <c r="U27" s="6">
        <f t="shared" si="46"/>
        <v>0</v>
      </c>
      <c r="V27" s="6">
        <f t="shared" si="47"/>
        <v>0</v>
      </c>
      <c r="W27" s="6">
        <f t="shared" si="48"/>
        <v>0</v>
      </c>
      <c r="X27" s="6">
        <f t="shared" si="49"/>
        <v>0</v>
      </c>
      <c r="AB27" s="97"/>
      <c r="AC27" s="386">
        <f>IF(IF(O27&gt;12,3,O27*0.25)+IF(P27&gt;15,0.25,0)+IF(N27&gt;0,3,0)&gt;12,6,IF(O27&gt;12,3,O27*0.25)+IF(P27&gt;15,0.25,0)+IF(N27&gt;0,3,0))</f>
        <v>0</v>
      </c>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row>
    <row r="28" spans="1:55" ht="24.75" thickTop="1" thickBot="1" x14ac:dyDescent="0.4">
      <c r="A28" s="798"/>
      <c r="B28" s="799"/>
      <c r="C28" s="799"/>
      <c r="D28" s="799"/>
      <c r="E28" s="799"/>
      <c r="F28" s="799"/>
      <c r="G28" s="800"/>
      <c r="H28" s="211" t="s">
        <v>101</v>
      </c>
      <c r="I28" s="638" t="s">
        <v>150</v>
      </c>
      <c r="J28" s="639"/>
      <c r="K28" s="639"/>
      <c r="L28" s="640"/>
      <c r="M28" s="385">
        <f xml:space="preserve">   SUMIFS(M6:M15,G6:G15,"ALTRO",H6:H15,"SS")   +     SUMIFS(M6:M15,G6:G15,"CS",H6:H15,"SS")+SUMIFS(M6:M15,G6:G15,"AT",H6:H15,"SS")</f>
        <v>0</v>
      </c>
      <c r="N28" s="85">
        <f t="shared" si="39"/>
        <v>0</v>
      </c>
      <c r="O28" s="86">
        <f t="shared" si="40"/>
        <v>0</v>
      </c>
      <c r="P28" s="87">
        <f t="shared" si="41"/>
        <v>0</v>
      </c>
      <c r="Q28" s="6">
        <f t="shared" si="42"/>
        <v>0</v>
      </c>
      <c r="R28" s="6">
        <f t="shared" si="43"/>
        <v>0</v>
      </c>
      <c r="S28" s="6">
        <f t="shared" si="44"/>
        <v>0</v>
      </c>
      <c r="T28" s="6">
        <f t="shared" si="45"/>
        <v>0</v>
      </c>
      <c r="U28" s="6">
        <f t="shared" si="46"/>
        <v>0</v>
      </c>
      <c r="V28" s="6">
        <f t="shared" si="47"/>
        <v>0</v>
      </c>
      <c r="W28" s="6">
        <f t="shared" si="48"/>
        <v>0</v>
      </c>
      <c r="X28" s="6">
        <f t="shared" si="49"/>
        <v>0</v>
      </c>
      <c r="AB28" s="97"/>
      <c r="AC28" s="386">
        <f>ROUND(IF(IF(O28&gt;12,1.2,O28*0.1)+IF(P28&gt;15,0.1,0)+IF(N28&gt;0,1.2,0)&gt;12,1.2,IF(O28&gt;12,1.2,O28*0.1)+IF(P28&gt;15,0.1,0)+IF(N28&gt;0,1.2,0)),3)</f>
        <v>0</v>
      </c>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row>
    <row r="29" spans="1:55" ht="24.75" thickTop="1" thickBot="1" x14ac:dyDescent="0.4">
      <c r="A29" s="798"/>
      <c r="B29" s="799"/>
      <c r="C29" s="799"/>
      <c r="D29" s="799"/>
      <c r="E29" s="799"/>
      <c r="F29" s="799"/>
      <c r="G29" s="800"/>
      <c r="H29" s="211" t="s">
        <v>101</v>
      </c>
      <c r="I29" s="638" t="s">
        <v>100</v>
      </c>
      <c r="J29" s="639"/>
      <c r="K29" s="639"/>
      <c r="L29" s="640"/>
      <c r="M29" s="385">
        <f>SUMIFS(M6:M15,G6:G15,"ALTRO",H6:H15,"NON")     +SUMIFS(M6:M15,G6:G15,"cs",H6:H15,"NON")      +SUMIFS(M6:M15,G6:G15,"AT",H6:H15,"NON")</f>
        <v>0</v>
      </c>
      <c r="N29" s="85">
        <f t="shared" si="39"/>
        <v>0</v>
      </c>
      <c r="O29" s="86">
        <f t="shared" si="40"/>
        <v>0</v>
      </c>
      <c r="P29" s="87">
        <f t="shared" si="41"/>
        <v>0</v>
      </c>
      <c r="Q29" s="6">
        <f t="shared" si="42"/>
        <v>0</v>
      </c>
      <c r="R29" s="6">
        <f t="shared" si="43"/>
        <v>0</v>
      </c>
      <c r="S29" s="6">
        <f t="shared" si="44"/>
        <v>0</v>
      </c>
      <c r="T29" s="6">
        <f t="shared" si="45"/>
        <v>0</v>
      </c>
      <c r="U29" s="6">
        <f t="shared" si="46"/>
        <v>0</v>
      </c>
      <c r="V29" s="6">
        <f t="shared" si="47"/>
        <v>0</v>
      </c>
      <c r="W29" s="6">
        <f t="shared" si="48"/>
        <v>0</v>
      </c>
      <c r="X29" s="6">
        <f t="shared" si="49"/>
        <v>0</v>
      </c>
      <c r="AB29" s="97"/>
      <c r="AC29" s="386">
        <f>ROUND(IF(IF(O29&gt;12,0.6,O29*0.05)+IF(P29&gt;15,0.05,0)+IF(N29&gt;0,0.6,0)&gt;12,0.6,IF(O29&gt;12,0.6,O29*0.05)+IF(P29&gt;15,0.05,0)+IF(N29&gt;0,0.6,0)),3)</f>
        <v>0</v>
      </c>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row>
    <row r="30" spans="1:55" ht="24.75" thickTop="1" thickBot="1" x14ac:dyDescent="0.4">
      <c r="A30" s="778" t="s">
        <v>109</v>
      </c>
      <c r="B30" s="779"/>
      <c r="C30" s="779"/>
      <c r="D30" s="779"/>
      <c r="E30" s="779"/>
      <c r="F30" s="666" t="str">
        <f>IF(+Anno_1=0,"",+Anno_1)</f>
        <v/>
      </c>
      <c r="G30" s="667"/>
      <c r="H30" s="211" t="s">
        <v>101</v>
      </c>
      <c r="I30" s="638" t="s">
        <v>154</v>
      </c>
      <c r="J30" s="639"/>
      <c r="K30" s="639"/>
      <c r="L30" s="640"/>
      <c r="M30" s="389">
        <f>SUMIFS(M6:M15,G6:G15,"ALTRO",H6:H15,"ENTE")</f>
        <v>0</v>
      </c>
      <c r="N30" s="82">
        <f t="shared" si="39"/>
        <v>0</v>
      </c>
      <c r="O30" s="83">
        <f t="shared" si="40"/>
        <v>0</v>
      </c>
      <c r="P30" s="84">
        <f t="shared" si="41"/>
        <v>0</v>
      </c>
      <c r="Q30" s="6">
        <f t="shared" si="42"/>
        <v>0</v>
      </c>
      <c r="R30" s="6">
        <f t="shared" si="43"/>
        <v>0</v>
      </c>
      <c r="S30" s="6">
        <f t="shared" si="44"/>
        <v>0</v>
      </c>
      <c r="T30" s="6">
        <f t="shared" si="45"/>
        <v>0</v>
      </c>
      <c r="U30" s="6">
        <f t="shared" si="46"/>
        <v>0</v>
      </c>
      <c r="V30" s="6">
        <f t="shared" si="47"/>
        <v>0</v>
      </c>
      <c r="W30" s="6">
        <f t="shared" si="48"/>
        <v>0</v>
      </c>
      <c r="X30" s="6">
        <f t="shared" si="49"/>
        <v>0</v>
      </c>
      <c r="AB30" s="97"/>
      <c r="AC30" s="386">
        <f>ROUND(IF(IF(O30&gt;12,0.6,O30*0.05)+IF(P30&gt;15,0.05,0)+IF(N30&gt;0,0.6,0)&gt;12,0.6,IF(O30&gt;12,0.6,O30*0.05)+IF(P30&gt;15,0.05,0)+IF(N30&gt;0,0.6,0)),3)</f>
        <v>0</v>
      </c>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row>
    <row r="31" spans="1:55" ht="24.75" thickTop="1" thickBot="1" x14ac:dyDescent="0.4">
      <c r="A31" s="780"/>
      <c r="B31" s="781"/>
      <c r="C31" s="781"/>
      <c r="D31" s="781"/>
      <c r="E31" s="781"/>
      <c r="F31" s="668"/>
      <c r="G31" s="669"/>
      <c r="H31" s="656" t="s">
        <v>110</v>
      </c>
      <c r="I31" s="657"/>
      <c r="J31" s="657"/>
      <c r="K31" s="657"/>
      <c r="L31" s="658"/>
      <c r="M31" s="390">
        <f>SUM(M26:M30)</f>
        <v>0</v>
      </c>
      <c r="N31" s="148">
        <f t="shared" si="39"/>
        <v>0</v>
      </c>
      <c r="O31" s="146">
        <f t="shared" si="40"/>
        <v>0</v>
      </c>
      <c r="P31" s="147">
        <f t="shared" si="41"/>
        <v>0</v>
      </c>
      <c r="Q31" s="6">
        <f t="shared" si="42"/>
        <v>0</v>
      </c>
      <c r="R31" s="6">
        <f>M31/365</f>
        <v>0</v>
      </c>
      <c r="S31" s="6">
        <f t="shared" si="44"/>
        <v>0</v>
      </c>
      <c r="T31" s="6">
        <f t="shared" si="45"/>
        <v>0</v>
      </c>
      <c r="U31" s="6">
        <f>M31-T31</f>
        <v>0</v>
      </c>
      <c r="V31" s="6">
        <f t="shared" si="47"/>
        <v>0</v>
      </c>
      <c r="W31" s="6">
        <f t="shared" si="48"/>
        <v>0</v>
      </c>
      <c r="X31" s="6">
        <f t="shared" si="49"/>
        <v>0</v>
      </c>
      <c r="AB31" s="97"/>
      <c r="AC31" s="388">
        <f>IF(SUM(AC26:AC30)&gt;6,6,SUM(AC26:AC30))</f>
        <v>0</v>
      </c>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row>
    <row r="32" spans="1:55" ht="23.25" x14ac:dyDescent="0.2">
      <c r="A32" s="201"/>
      <c r="B32" s="201"/>
      <c r="C32" s="201"/>
      <c r="D32" s="201"/>
      <c r="E32" s="201"/>
      <c r="F32" s="201"/>
      <c r="G32" s="201"/>
      <c r="H32" s="105"/>
      <c r="I32" s="106"/>
      <c r="J32" s="101"/>
      <c r="K32" s="101"/>
      <c r="L32" s="101"/>
      <c r="M32" s="392"/>
      <c r="N32" s="107"/>
      <c r="O32" s="107"/>
      <c r="P32" s="107"/>
      <c r="Q32" s="97"/>
      <c r="R32" s="97"/>
      <c r="S32" s="97"/>
      <c r="T32" s="97"/>
      <c r="U32" s="97"/>
      <c r="V32" s="97"/>
      <c r="W32" s="97"/>
      <c r="X32" s="97"/>
      <c r="Y32" s="97"/>
      <c r="Z32" s="97"/>
      <c r="AA32" s="97"/>
      <c r="AB32" s="97"/>
      <c r="AC32" s="109"/>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row>
    <row r="33" spans="1:55" ht="24" thickBot="1" x14ac:dyDescent="0.4">
      <c r="A33" s="201"/>
      <c r="B33" s="201"/>
      <c r="C33" s="201"/>
      <c r="D33" s="201"/>
      <c r="E33" s="201"/>
      <c r="F33" s="201"/>
      <c r="G33" s="201"/>
      <c r="H33" s="97"/>
      <c r="I33" s="97"/>
      <c r="J33" s="97"/>
      <c r="K33" s="97"/>
      <c r="L33" s="97"/>
      <c r="M33" s="392"/>
      <c r="N33" s="103" t="s">
        <v>85</v>
      </c>
      <c r="O33" s="103" t="s">
        <v>86</v>
      </c>
      <c r="P33" s="103" t="s">
        <v>87</v>
      </c>
      <c r="Q33" s="110"/>
      <c r="R33" s="110"/>
      <c r="S33" s="110"/>
      <c r="T33" s="110"/>
      <c r="U33" s="110"/>
      <c r="V33" s="110"/>
      <c r="W33" s="110"/>
      <c r="X33" s="110"/>
      <c r="Y33" s="97"/>
      <c r="Z33" s="97"/>
      <c r="AA33" s="97"/>
      <c r="AB33" s="97"/>
      <c r="AC33" s="104" t="s">
        <v>103</v>
      </c>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row>
    <row r="34" spans="1:55" ht="24.75" thickTop="1" thickBot="1" x14ac:dyDescent="0.4">
      <c r="A34" s="786" t="s">
        <v>102</v>
      </c>
      <c r="B34" s="787"/>
      <c r="C34" s="787"/>
      <c r="D34" s="787"/>
      <c r="E34" s="787"/>
      <c r="F34" s="787"/>
      <c r="G34" s="788"/>
      <c r="H34" s="210" t="s">
        <v>61</v>
      </c>
      <c r="I34" s="638" t="s">
        <v>150</v>
      </c>
      <c r="J34" s="639"/>
      <c r="K34" s="639"/>
      <c r="L34" s="640"/>
      <c r="M34" s="385">
        <f>SUMIFS(M6:M15,G6:G15,"AT",H6:H15,"ss")</f>
        <v>0</v>
      </c>
      <c r="N34" s="94">
        <f t="shared" ref="N34:N39" si="50">FLOOR(R34,1)</f>
        <v>0</v>
      </c>
      <c r="O34" s="95">
        <f t="shared" ref="O34:O39" si="51">FLOOR(V34,1)</f>
        <v>0</v>
      </c>
      <c r="P34" s="96">
        <f t="shared" ref="P34:P39" si="52">U34-X34</f>
        <v>0</v>
      </c>
      <c r="Q34" s="6">
        <f t="shared" ref="Q34:Q39" si="53">T34+X34+Y34</f>
        <v>0</v>
      </c>
      <c r="R34" s="6">
        <f t="shared" ref="R34:R38" si="54">M34/365</f>
        <v>0</v>
      </c>
      <c r="S34" s="6">
        <f t="shared" ref="S34:S39" si="55">FLOOR(R34,1)</f>
        <v>0</v>
      </c>
      <c r="T34" s="6">
        <f t="shared" ref="T34:T39" si="56">S34*365</f>
        <v>0</v>
      </c>
      <c r="U34" s="6">
        <f t="shared" ref="U34:U38" si="57">M34-T34</f>
        <v>0</v>
      </c>
      <c r="V34" s="6">
        <f t="shared" ref="V34:V39" si="58">U34/30</f>
        <v>0</v>
      </c>
      <c r="W34" s="6">
        <f t="shared" ref="W34:W39" si="59">FLOOR(V34,1)</f>
        <v>0</v>
      </c>
      <c r="X34" s="6">
        <f t="shared" ref="X34:X39" si="60">W34*30</f>
        <v>0</v>
      </c>
      <c r="AB34" s="97"/>
      <c r="AC34" s="386">
        <f>ROUND(IF(IF(O34&gt;12,6,O34*0.5)+IF(P34&gt;15,0.5,0)+IF(N34&gt;0,6,0)&gt;12,6,IF(O34&gt;12,6,O34*0.5)+IF(P34&gt;15,0.5,0)+IF(N34&gt;0,6,0)),3)</f>
        <v>0</v>
      </c>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row>
    <row r="35" spans="1:55" ht="24.75" thickTop="1" thickBot="1" x14ac:dyDescent="0.4">
      <c r="A35" s="789" t="s">
        <v>106</v>
      </c>
      <c r="B35" s="790"/>
      <c r="C35" s="790"/>
      <c r="D35" s="790"/>
      <c r="E35" s="790"/>
      <c r="F35" s="790"/>
      <c r="G35" s="791"/>
      <c r="H35" s="210" t="s">
        <v>61</v>
      </c>
      <c r="I35" s="638" t="s">
        <v>100</v>
      </c>
      <c r="J35" s="639"/>
      <c r="K35" s="639"/>
      <c r="L35" s="640"/>
      <c r="M35" s="385">
        <f>SUMIFS(M6:M15,G6:G15,"AT",H6:H15,"NON")</f>
        <v>0</v>
      </c>
      <c r="N35" s="85">
        <f t="shared" si="50"/>
        <v>0</v>
      </c>
      <c r="O35" s="86">
        <f t="shared" si="51"/>
        <v>0</v>
      </c>
      <c r="P35" s="87">
        <f t="shared" si="52"/>
        <v>0</v>
      </c>
      <c r="Q35" s="6">
        <f t="shared" si="53"/>
        <v>0</v>
      </c>
      <c r="R35" s="6">
        <f t="shared" si="54"/>
        <v>0</v>
      </c>
      <c r="S35" s="6">
        <f t="shared" si="55"/>
        <v>0</v>
      </c>
      <c r="T35" s="6">
        <f t="shared" si="56"/>
        <v>0</v>
      </c>
      <c r="U35" s="6">
        <f t="shared" si="57"/>
        <v>0</v>
      </c>
      <c r="V35" s="6">
        <f t="shared" si="58"/>
        <v>0</v>
      </c>
      <c r="W35" s="6">
        <f t="shared" si="59"/>
        <v>0</v>
      </c>
      <c r="X35" s="6">
        <f t="shared" si="60"/>
        <v>0</v>
      </c>
      <c r="AB35" s="97"/>
      <c r="AC35" s="386">
        <f>ROUND(IF(IF(O35&gt;12,3,O35*0.25)+IF(P35&gt;15,0.25,0)+IF(N35&gt;0,3,0)&gt;12,6,IF(O35&gt;12,3,O35*0.25)+IF(P35&gt;15,0.25,0)+IF(N35&gt;0,3,0)),3)</f>
        <v>0</v>
      </c>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row>
    <row r="36" spans="1:55" ht="24.75" thickTop="1" thickBot="1" x14ac:dyDescent="0.4">
      <c r="A36" s="792"/>
      <c r="B36" s="793"/>
      <c r="C36" s="793"/>
      <c r="D36" s="793"/>
      <c r="E36" s="793"/>
      <c r="F36" s="793"/>
      <c r="G36" s="794"/>
      <c r="H36" s="211" t="s">
        <v>101</v>
      </c>
      <c r="I36" s="638" t="s">
        <v>150</v>
      </c>
      <c r="J36" s="639"/>
      <c r="K36" s="639"/>
      <c r="L36" s="640"/>
      <c r="M36" s="385">
        <f>SUMIFS(M6:M15,G6:G15,"ALTRO",H6:H15,"SS")+SUMIFS(M6:M15,G6:G15,"CS",H6:H15,"SS")+SUMIFS(M6:M15,G6:G15,"AA",H6:H15,"SS")</f>
        <v>0</v>
      </c>
      <c r="N36" s="85">
        <f t="shared" si="50"/>
        <v>0</v>
      </c>
      <c r="O36" s="86">
        <f t="shared" si="51"/>
        <v>0</v>
      </c>
      <c r="P36" s="87">
        <f t="shared" si="52"/>
        <v>0</v>
      </c>
      <c r="Q36" s="6">
        <f t="shared" si="53"/>
        <v>0</v>
      </c>
      <c r="R36" s="6">
        <f t="shared" si="54"/>
        <v>0</v>
      </c>
      <c r="S36" s="6">
        <f t="shared" si="55"/>
        <v>0</v>
      </c>
      <c r="T36" s="6">
        <f t="shared" si="56"/>
        <v>0</v>
      </c>
      <c r="U36" s="6">
        <f t="shared" si="57"/>
        <v>0</v>
      </c>
      <c r="V36" s="6">
        <f t="shared" si="58"/>
        <v>0</v>
      </c>
      <c r="W36" s="6">
        <f t="shared" si="59"/>
        <v>0</v>
      </c>
      <c r="X36" s="6">
        <f t="shared" si="60"/>
        <v>0</v>
      </c>
      <c r="AB36" s="97"/>
      <c r="AC36" s="386">
        <f>ROUND(IF(IF(O36&gt;12,1.2,O36*0.1)+IF(P36&gt;15,0.1,0)+IF(N36&gt;0,1.2,0)&gt;12,1.2,IF(O36&gt;12,1.2,O36*0.1)+IF(P36&gt;15,0.1,0)+IF(N36&gt;0,1.2,0)),3)</f>
        <v>0</v>
      </c>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row>
    <row r="37" spans="1:55" ht="24.75" thickTop="1" thickBot="1" x14ac:dyDescent="0.4">
      <c r="A37" s="792"/>
      <c r="B37" s="793"/>
      <c r="C37" s="793"/>
      <c r="D37" s="793"/>
      <c r="E37" s="793"/>
      <c r="F37" s="793"/>
      <c r="G37" s="794"/>
      <c r="H37" s="211" t="s">
        <v>101</v>
      </c>
      <c r="I37" s="638" t="s">
        <v>100</v>
      </c>
      <c r="J37" s="639"/>
      <c r="K37" s="639"/>
      <c r="L37" s="640"/>
      <c r="M37" s="385">
        <f>SUMIFS(M6:M15,G6:G15,"ALTRO",H6:H15,"NON")+          SUMIFS(M6:M15,G6:G15,"cs",H6:H15,"NON")                 +SUMIFS(M6:M15,G6:G15,"Aa",H6:H15,"NON")</f>
        <v>0</v>
      </c>
      <c r="N37" s="85">
        <f t="shared" si="50"/>
        <v>0</v>
      </c>
      <c r="O37" s="86">
        <f t="shared" si="51"/>
        <v>0</v>
      </c>
      <c r="P37" s="87">
        <f t="shared" si="52"/>
        <v>0</v>
      </c>
      <c r="Q37" s="6">
        <f t="shared" si="53"/>
        <v>0</v>
      </c>
      <c r="R37" s="6">
        <f t="shared" si="54"/>
        <v>0</v>
      </c>
      <c r="S37" s="6">
        <f t="shared" si="55"/>
        <v>0</v>
      </c>
      <c r="T37" s="6">
        <f t="shared" si="56"/>
        <v>0</v>
      </c>
      <c r="U37" s="6">
        <f t="shared" si="57"/>
        <v>0</v>
      </c>
      <c r="V37" s="6">
        <f t="shared" si="58"/>
        <v>0</v>
      </c>
      <c r="W37" s="6">
        <f t="shared" si="59"/>
        <v>0</v>
      </c>
      <c r="X37" s="6">
        <f t="shared" si="60"/>
        <v>0</v>
      </c>
      <c r="AB37" s="97"/>
      <c r="AC37" s="386">
        <f>ROUND(IF(IF(O37&gt;12,0.6,O37*0.05)+IF(P37&gt;15,0.05,0)+IF(N37&gt;0,0.6,0)&gt;12,0.6,IF(O37&gt;12,0.6,O37*0.05)+IF(P37&gt;15,0.05,0)+IF(N37&gt;0,0.6,0)),3)</f>
        <v>0</v>
      </c>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row>
    <row r="38" spans="1:55" ht="24.75" thickTop="1" thickBot="1" x14ac:dyDescent="0.4">
      <c r="A38" s="782" t="s">
        <v>109</v>
      </c>
      <c r="B38" s="783"/>
      <c r="C38" s="783"/>
      <c r="D38" s="783"/>
      <c r="E38" s="783"/>
      <c r="F38" s="634" t="str">
        <f>IF(+Anno_1=0,"",+Anno_1)</f>
        <v/>
      </c>
      <c r="G38" s="635"/>
      <c r="H38" s="211" t="s">
        <v>101</v>
      </c>
      <c r="I38" s="638" t="s">
        <v>154</v>
      </c>
      <c r="J38" s="639"/>
      <c r="K38" s="639"/>
      <c r="L38" s="640"/>
      <c r="M38" s="385">
        <f>SUMIFS(M6:M15,G6:G15,"ALTRO",H6:H15,"ENTE")</f>
        <v>0</v>
      </c>
      <c r="N38" s="91">
        <f t="shared" si="50"/>
        <v>0</v>
      </c>
      <c r="O38" s="92">
        <f t="shared" si="51"/>
        <v>0</v>
      </c>
      <c r="P38" s="93">
        <f t="shared" si="52"/>
        <v>0</v>
      </c>
      <c r="Q38" s="6">
        <f t="shared" si="53"/>
        <v>0</v>
      </c>
      <c r="R38" s="6">
        <f t="shared" si="54"/>
        <v>0</v>
      </c>
      <c r="S38" s="6">
        <f t="shared" si="55"/>
        <v>0</v>
      </c>
      <c r="T38" s="6">
        <f t="shared" si="56"/>
        <v>0</v>
      </c>
      <c r="U38" s="6">
        <f t="shared" si="57"/>
        <v>0</v>
      </c>
      <c r="V38" s="6">
        <f t="shared" si="58"/>
        <v>0</v>
      </c>
      <c r="W38" s="6">
        <f t="shared" si="59"/>
        <v>0</v>
      </c>
      <c r="X38" s="6">
        <f t="shared" si="60"/>
        <v>0</v>
      </c>
      <c r="AB38" s="97"/>
      <c r="AC38" s="386">
        <f>ROUND(IF(IF(O38&gt;12,0.6,O38*0.05)+IF(P38&gt;15,0.05,0)+IF(N38&gt;0,0.6,0)&gt;12,0.6,IF(O38&gt;12,0.6,O38*0.05)+IF(P38&gt;15,0.05,0)+IF(N38&gt;0,0.6,0)),3)</f>
        <v>0</v>
      </c>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row>
    <row r="39" spans="1:55" ht="24.75" thickTop="1" thickBot="1" x14ac:dyDescent="0.4">
      <c r="A39" s="784"/>
      <c r="B39" s="785"/>
      <c r="C39" s="785"/>
      <c r="D39" s="785"/>
      <c r="E39" s="785"/>
      <c r="F39" s="636"/>
      <c r="G39" s="637"/>
      <c r="H39" s="656" t="s">
        <v>110</v>
      </c>
      <c r="I39" s="657"/>
      <c r="J39" s="657"/>
      <c r="K39" s="657"/>
      <c r="L39" s="658"/>
      <c r="M39" s="390">
        <f>SUM(M34:M38)</f>
        <v>0</v>
      </c>
      <c r="N39" s="148">
        <f t="shared" si="50"/>
        <v>0</v>
      </c>
      <c r="O39" s="146">
        <f t="shared" si="51"/>
        <v>0</v>
      </c>
      <c r="P39" s="147">
        <f t="shared" si="52"/>
        <v>0</v>
      </c>
      <c r="Q39" s="6">
        <f t="shared" si="53"/>
        <v>0</v>
      </c>
      <c r="R39" s="6">
        <f>M39/365</f>
        <v>0</v>
      </c>
      <c r="S39" s="6">
        <f t="shared" si="55"/>
        <v>0</v>
      </c>
      <c r="T39" s="6">
        <f t="shared" si="56"/>
        <v>0</v>
      </c>
      <c r="U39" s="6">
        <f>M39-T39</f>
        <v>0</v>
      </c>
      <c r="V39" s="6">
        <f t="shared" si="58"/>
        <v>0</v>
      </c>
      <c r="W39" s="6">
        <f t="shared" si="59"/>
        <v>0</v>
      </c>
      <c r="X39" s="6">
        <f t="shared" si="60"/>
        <v>0</v>
      </c>
      <c r="AB39" s="97"/>
      <c r="AC39" s="388">
        <f>IF(SUM(AC34:AC38)&gt;6,6,SUM(AC34:AC38))</f>
        <v>0</v>
      </c>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row>
    <row r="40" spans="1:55" ht="23.25" x14ac:dyDescent="0.2">
      <c r="A40" s="97"/>
      <c r="B40" s="97"/>
      <c r="C40" s="97"/>
      <c r="D40" s="97"/>
      <c r="E40" s="97"/>
      <c r="F40" s="97"/>
      <c r="G40" s="97"/>
      <c r="H40" s="105"/>
      <c r="I40" s="106"/>
      <c r="J40" s="101"/>
      <c r="K40" s="101"/>
      <c r="L40" s="101"/>
      <c r="M40" s="102"/>
      <c r="N40" s="111"/>
      <c r="O40" s="111"/>
      <c r="P40" s="111"/>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row>
    <row r="41" spans="1:55" ht="23.25" x14ac:dyDescent="0.2">
      <c r="A41" s="97"/>
      <c r="B41" s="97"/>
      <c r="C41" s="97"/>
      <c r="D41" s="97"/>
      <c r="E41" s="97"/>
      <c r="F41" s="97"/>
      <c r="G41" s="97"/>
      <c r="H41" s="105"/>
      <c r="I41" s="106"/>
      <c r="J41" s="101"/>
      <c r="K41" s="101"/>
      <c r="L41" s="101"/>
      <c r="M41" s="102"/>
      <c r="N41" s="111"/>
      <c r="O41" s="111"/>
      <c r="P41" s="111"/>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row>
    <row r="42" spans="1:55" x14ac:dyDescent="0.2">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row>
    <row r="43" spans="1:55" x14ac:dyDescent="0.2">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row>
    <row r="44" spans="1:55"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row>
    <row r="45" spans="1:55"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row>
    <row r="46" spans="1:55"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row>
    <row r="47" spans="1:55"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row>
    <row r="48" spans="1:55"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row>
    <row r="49" spans="1:55"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row>
    <row r="50" spans="1:55" x14ac:dyDescent="0.2">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row>
    <row r="51" spans="1:55" x14ac:dyDescent="0.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row>
    <row r="52" spans="1:55" x14ac:dyDescent="0.2">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row>
    <row r="53" spans="1:55" x14ac:dyDescent="0.2">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row>
    <row r="54" spans="1:55"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row>
    <row r="55" spans="1:55" x14ac:dyDescent="0.2">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row>
    <row r="56" spans="1:55"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row>
  </sheetData>
  <sheetProtection algorithmName="SHA-512" hashValue="dYT3i3k0u7V/eHYzWDaxBl8ylaPzK7dL7SZzx3yVOeGyU1H6Au6Du1Cuv/u/Ck0vpdESU3DL8dJLXH4cTtC4FA==" saltValue="i10FvHeHegs0mSvmvcZP4g==" spinCount="100000" sheet="1" objects="1" scenarios="1"/>
  <mergeCells count="70">
    <mergeCell ref="AF2:AG2"/>
    <mergeCell ref="AI4:AN4"/>
    <mergeCell ref="AI6:AN6"/>
    <mergeCell ref="AI10:AN10"/>
    <mergeCell ref="AI11:AN11"/>
    <mergeCell ref="AI1:AN2"/>
    <mergeCell ref="AI12:AN13"/>
    <mergeCell ref="A4:A5"/>
    <mergeCell ref="B4:B5"/>
    <mergeCell ref="C4:C5"/>
    <mergeCell ref="D4:D5"/>
    <mergeCell ref="E4:E5"/>
    <mergeCell ref="AE4:AG6"/>
    <mergeCell ref="A6:A15"/>
    <mergeCell ref="H6:L6"/>
    <mergeCell ref="AC6:AC15"/>
    <mergeCell ref="H7:L7"/>
    <mergeCell ref="AE7:AG7"/>
    <mergeCell ref="F4:F5"/>
    <mergeCell ref="G4:G5"/>
    <mergeCell ref="H4:L5"/>
    <mergeCell ref="M4:M5"/>
    <mergeCell ref="A1:B2"/>
    <mergeCell ref="C1:C2"/>
    <mergeCell ref="F1:J2"/>
    <mergeCell ref="K1:AC2"/>
    <mergeCell ref="H3:L3"/>
    <mergeCell ref="N4:P4"/>
    <mergeCell ref="AC4:AC5"/>
    <mergeCell ref="H8:L8"/>
    <mergeCell ref="AE8:AG8"/>
    <mergeCell ref="H9:L9"/>
    <mergeCell ref="H10:L10"/>
    <mergeCell ref="AD10:AD13"/>
    <mergeCell ref="AE10:AG15"/>
    <mergeCell ref="H14:L14"/>
    <mergeCell ref="H15:L15"/>
    <mergeCell ref="H11:L11"/>
    <mergeCell ref="H12:L12"/>
    <mergeCell ref="H13:L13"/>
    <mergeCell ref="A18:G18"/>
    <mergeCell ref="I18:L18"/>
    <mergeCell ref="A19:G21"/>
    <mergeCell ref="I19:L19"/>
    <mergeCell ref="I20:L20"/>
    <mergeCell ref="I21:L21"/>
    <mergeCell ref="A22:E23"/>
    <mergeCell ref="F22:G23"/>
    <mergeCell ref="I22:L22"/>
    <mergeCell ref="H23:L23"/>
    <mergeCell ref="A26:G26"/>
    <mergeCell ref="I26:L26"/>
    <mergeCell ref="A27:G29"/>
    <mergeCell ref="I27:L27"/>
    <mergeCell ref="I28:L28"/>
    <mergeCell ref="I29:L29"/>
    <mergeCell ref="A30:E31"/>
    <mergeCell ref="F30:G31"/>
    <mergeCell ref="I30:L30"/>
    <mergeCell ref="H31:L31"/>
    <mergeCell ref="A38:E39"/>
    <mergeCell ref="F38:G39"/>
    <mergeCell ref="I38:L38"/>
    <mergeCell ref="H39:L39"/>
    <mergeCell ref="A34:G34"/>
    <mergeCell ref="I34:L34"/>
    <mergeCell ref="A35:G37"/>
    <mergeCell ref="I35:L35"/>
    <mergeCell ref="I36:L36"/>
    <mergeCell ref="I37:L37"/>
  </mergeCells>
  <pageMargins left="0.7" right="0.7" top="0.75" bottom="0.75" header="0.3" footer="0.3"/>
  <pageSetup paperSize="9" scale="60"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2">
    <pageSetUpPr fitToPage="1"/>
  </sheetPr>
  <dimension ref="A1:BB56"/>
  <sheetViews>
    <sheetView zoomScale="75" zoomScaleNormal="75" workbookViewId="0">
      <selection activeCell="AJ25" sqref="AJ24:AJ25"/>
    </sheetView>
  </sheetViews>
  <sheetFormatPr defaultRowHeight="12.75" x14ac:dyDescent="0.2"/>
  <cols>
    <col min="1" max="1" width="7" customWidth="1"/>
    <col min="2" max="2" width="3.83203125" customWidth="1"/>
    <col min="3" max="3" width="28.6640625" customWidth="1"/>
    <col min="4" max="5" width="18.83203125" customWidth="1"/>
    <col min="6" max="6" width="15.6640625" customWidth="1"/>
    <col min="7" max="7" width="12.6640625" customWidth="1"/>
    <col min="8" max="8" width="5.6640625" customWidth="1"/>
    <col min="9" max="12" width="1.83203125" customWidth="1"/>
    <col min="13" max="13" width="9.6640625" customWidth="1"/>
    <col min="14" max="16" width="6.1640625" customWidth="1"/>
    <col min="17" max="26" width="0" hidden="1" customWidth="1"/>
    <col min="27" max="27" width="0.1640625" customWidth="1"/>
    <col min="28" max="28" width="2" customWidth="1"/>
    <col min="29" max="29" width="12.6640625" customWidth="1"/>
    <col min="30" max="30" width="2.6640625" customWidth="1"/>
    <col min="31" max="31" width="20.33203125" customWidth="1"/>
    <col min="32" max="32" width="1.6640625" customWidth="1"/>
    <col min="33" max="33" width="6.6640625" customWidth="1"/>
    <col min="34" max="34" width="2.6640625" customWidth="1"/>
    <col min="39" max="39" width="2.6640625" customWidth="1"/>
  </cols>
  <sheetData>
    <row r="1" spans="1:54" ht="25.35" customHeight="1" thickBot="1" x14ac:dyDescent="0.25">
      <c r="A1" s="691" t="s">
        <v>108</v>
      </c>
      <c r="B1" s="692"/>
      <c r="C1" s="695"/>
      <c r="D1" s="149" t="s">
        <v>84</v>
      </c>
      <c r="E1" s="150" t="s">
        <v>5</v>
      </c>
      <c r="F1" s="676" t="s">
        <v>142</v>
      </c>
      <c r="G1" s="677"/>
      <c r="H1" s="677"/>
      <c r="I1" s="677"/>
      <c r="J1" s="677"/>
      <c r="K1" s="670" t="str">
        <f>IF(+'SCHEDE '!B2=0,"Inserire il nome nel file SCHEDE",+'SCHEDE '!B2)</f>
        <v/>
      </c>
      <c r="L1" s="671"/>
      <c r="M1" s="671"/>
      <c r="N1" s="671"/>
      <c r="O1" s="671"/>
      <c r="P1" s="671"/>
      <c r="Q1" s="671"/>
      <c r="R1" s="671"/>
      <c r="S1" s="671"/>
      <c r="T1" s="671"/>
      <c r="U1" s="671"/>
      <c r="V1" s="671"/>
      <c r="W1" s="671"/>
      <c r="X1" s="671"/>
      <c r="Y1" s="671"/>
      <c r="Z1" s="671"/>
      <c r="AA1" s="671"/>
      <c r="AB1" s="671"/>
      <c r="AC1" s="672"/>
      <c r="AD1" s="97"/>
      <c r="AE1" s="97"/>
      <c r="AF1" s="97"/>
      <c r="AG1" s="97"/>
      <c r="AH1" s="97"/>
      <c r="AI1" s="617" t="s">
        <v>228</v>
      </c>
      <c r="AJ1" s="618"/>
      <c r="AK1" s="618"/>
      <c r="AL1" s="618"/>
      <c r="AM1" s="618"/>
      <c r="AN1" s="619"/>
      <c r="AO1" s="97"/>
      <c r="AP1" s="97"/>
      <c r="AQ1" s="97"/>
      <c r="AR1" s="97"/>
      <c r="AS1" s="97"/>
      <c r="AT1" s="97"/>
      <c r="AU1" s="97"/>
      <c r="AV1" s="97"/>
      <c r="AW1" s="97"/>
      <c r="AX1" s="97"/>
      <c r="AY1" s="97"/>
      <c r="AZ1" s="97"/>
      <c r="BA1" s="97"/>
      <c r="BB1" s="97"/>
    </row>
    <row r="2" spans="1:54" ht="25.35" customHeight="1" thickBot="1" x14ac:dyDescent="0.25">
      <c r="A2" s="693"/>
      <c r="B2" s="694"/>
      <c r="C2" s="696"/>
      <c r="D2" s="136"/>
      <c r="E2" s="137"/>
      <c r="F2" s="678"/>
      <c r="G2" s="679"/>
      <c r="H2" s="679"/>
      <c r="I2" s="679"/>
      <c r="J2" s="679"/>
      <c r="K2" s="673"/>
      <c r="L2" s="674"/>
      <c r="M2" s="674"/>
      <c r="N2" s="674"/>
      <c r="O2" s="674"/>
      <c r="P2" s="674"/>
      <c r="Q2" s="674"/>
      <c r="R2" s="674"/>
      <c r="S2" s="674"/>
      <c r="T2" s="674"/>
      <c r="U2" s="674"/>
      <c r="V2" s="674"/>
      <c r="W2" s="674"/>
      <c r="X2" s="674"/>
      <c r="Y2" s="674"/>
      <c r="Z2" s="674"/>
      <c r="AA2" s="674"/>
      <c r="AB2" s="674"/>
      <c r="AC2" s="675"/>
      <c r="AD2" s="97"/>
      <c r="AE2" s="117" t="s">
        <v>7</v>
      </c>
      <c r="AF2" s="721" t="str">
        <f>+Start!X4</f>
        <v>21.3</v>
      </c>
      <c r="AG2" s="722"/>
      <c r="AH2" s="97"/>
      <c r="AI2" s="620"/>
      <c r="AJ2" s="621"/>
      <c r="AK2" s="621"/>
      <c r="AL2" s="621"/>
      <c r="AM2" s="621"/>
      <c r="AN2" s="622"/>
      <c r="AO2" s="97"/>
      <c r="AP2" s="97"/>
      <c r="AQ2" s="97"/>
      <c r="AR2" s="97"/>
      <c r="AS2" s="97"/>
      <c r="AT2" s="97"/>
      <c r="AU2" s="97"/>
      <c r="AV2" s="97"/>
      <c r="AW2" s="97"/>
      <c r="AX2" s="97"/>
      <c r="AY2" s="97"/>
      <c r="AZ2" s="97"/>
      <c r="BA2" s="97"/>
      <c r="BB2" s="97"/>
    </row>
    <row r="3" spans="1:54" ht="25.35" customHeight="1" thickBot="1" x14ac:dyDescent="0.25">
      <c r="A3" s="112"/>
      <c r="B3" s="112"/>
      <c r="C3" s="112"/>
      <c r="D3" s="112"/>
      <c r="E3" s="112"/>
      <c r="F3" s="135"/>
      <c r="G3" s="134" t="s">
        <v>134</v>
      </c>
      <c r="H3" s="698" t="s">
        <v>143</v>
      </c>
      <c r="I3" s="699"/>
      <c r="J3" s="699"/>
      <c r="K3" s="699"/>
      <c r="L3" s="700"/>
      <c r="M3" s="112"/>
      <c r="N3" s="112"/>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row>
    <row r="4" spans="1:54" ht="30" customHeight="1" thickTop="1" x14ac:dyDescent="0.2">
      <c r="A4" s="762" t="s">
        <v>108</v>
      </c>
      <c r="B4" s="746" t="s">
        <v>89</v>
      </c>
      <c r="C4" s="703" t="s">
        <v>83</v>
      </c>
      <c r="D4" s="701" t="s">
        <v>84</v>
      </c>
      <c r="E4" s="701" t="s">
        <v>5</v>
      </c>
      <c r="F4" s="748" t="s">
        <v>107</v>
      </c>
      <c r="G4" s="689" t="s">
        <v>151</v>
      </c>
      <c r="H4" s="680" t="s">
        <v>149</v>
      </c>
      <c r="I4" s="681"/>
      <c r="J4" s="681"/>
      <c r="K4" s="681"/>
      <c r="L4" s="682"/>
      <c r="M4" s="716" t="s">
        <v>6</v>
      </c>
      <c r="N4" s="718" t="s">
        <v>88</v>
      </c>
      <c r="O4" s="719"/>
      <c r="P4" s="720"/>
      <c r="Q4" s="72" t="s">
        <v>90</v>
      </c>
      <c r="R4" s="72" t="s">
        <v>91</v>
      </c>
      <c r="S4" s="72" t="s">
        <v>92</v>
      </c>
      <c r="T4" s="72" t="s">
        <v>93</v>
      </c>
      <c r="U4" s="72" t="s">
        <v>94</v>
      </c>
      <c r="V4" s="72" t="s">
        <v>95</v>
      </c>
      <c r="W4" s="72" t="s">
        <v>96</v>
      </c>
      <c r="X4" s="72" t="s">
        <v>97</v>
      </c>
      <c r="Y4" s="72" t="s">
        <v>98</v>
      </c>
      <c r="AA4" s="69"/>
      <c r="AB4" s="97"/>
      <c r="AC4" s="764" t="s">
        <v>135</v>
      </c>
      <c r="AD4" s="98"/>
      <c r="AE4" s="731" t="s">
        <v>111</v>
      </c>
      <c r="AF4" s="732"/>
      <c r="AG4" s="733"/>
      <c r="AH4" s="97"/>
      <c r="AI4" s="623" t="s">
        <v>144</v>
      </c>
      <c r="AJ4" s="623"/>
      <c r="AK4" s="623"/>
      <c r="AL4" s="623"/>
      <c r="AM4" s="623"/>
      <c r="AN4" s="623"/>
      <c r="AO4" s="97"/>
      <c r="AP4" s="97"/>
      <c r="AQ4" s="97"/>
      <c r="AR4" s="97"/>
      <c r="AS4" s="97"/>
      <c r="AT4" s="97"/>
      <c r="AU4" s="97"/>
      <c r="AV4" s="97"/>
      <c r="AW4" s="97"/>
      <c r="AX4" s="97"/>
      <c r="AY4" s="97"/>
      <c r="AZ4" s="97"/>
      <c r="BA4" s="97"/>
      <c r="BB4" s="97"/>
    </row>
    <row r="5" spans="1:54" ht="30" customHeight="1" thickBot="1" x14ac:dyDescent="0.25">
      <c r="A5" s="763"/>
      <c r="B5" s="747"/>
      <c r="C5" s="704"/>
      <c r="D5" s="702"/>
      <c r="E5" s="702"/>
      <c r="F5" s="749"/>
      <c r="G5" s="690"/>
      <c r="H5" s="683"/>
      <c r="I5" s="684"/>
      <c r="J5" s="684"/>
      <c r="K5" s="684"/>
      <c r="L5" s="685"/>
      <c r="M5" s="717"/>
      <c r="N5" s="68" t="s">
        <v>85</v>
      </c>
      <c r="O5" s="4" t="s">
        <v>86</v>
      </c>
      <c r="P5" s="5" t="s">
        <v>87</v>
      </c>
      <c r="Q5" s="72" t="s">
        <v>99</v>
      </c>
      <c r="R5" s="73"/>
      <c r="S5" s="73"/>
      <c r="T5" s="73"/>
      <c r="U5" s="73"/>
      <c r="V5" s="73"/>
      <c r="W5" s="73"/>
      <c r="X5" s="73"/>
      <c r="Y5" s="73"/>
      <c r="AA5" s="69"/>
      <c r="AB5" s="97"/>
      <c r="AC5" s="765"/>
      <c r="AD5" s="98"/>
      <c r="AE5" s="734"/>
      <c r="AF5" s="735"/>
      <c r="AG5" s="736"/>
      <c r="AH5" s="97"/>
      <c r="AI5" s="215" t="s">
        <v>145</v>
      </c>
      <c r="AJ5" s="215"/>
      <c r="AK5" s="215"/>
      <c r="AL5" s="215"/>
      <c r="AM5" s="290"/>
      <c r="AN5" s="297"/>
      <c r="AO5" s="97"/>
      <c r="AP5" s="97"/>
      <c r="AQ5" s="97"/>
      <c r="AR5" s="97"/>
      <c r="AS5" s="97"/>
      <c r="AT5" s="97"/>
      <c r="AU5" s="97"/>
      <c r="AV5" s="97"/>
      <c r="AW5" s="97"/>
      <c r="AX5" s="97"/>
      <c r="AY5" s="97"/>
      <c r="AZ5" s="97"/>
      <c r="BA5" s="97"/>
      <c r="BB5" s="97"/>
    </row>
    <row r="6" spans="1:54" ht="25.35" customHeight="1" thickTop="1" thickBot="1" x14ac:dyDescent="0.4">
      <c r="A6" s="705" t="str">
        <f>IF(+Anno_1=0,"",+Anno_1)</f>
        <v/>
      </c>
      <c r="B6" s="70">
        <v>1</v>
      </c>
      <c r="C6" s="113"/>
      <c r="D6" s="141"/>
      <c r="E6" s="142"/>
      <c r="F6" s="377" t="str">
        <f t="shared" ref="F6:F15" si="0">IF(OR(D6=0,E6=0,+Anno_1=0),"",IF(OR(E6&gt;data_2,D6&lt;data_1),"DATA ERRATA","ok"))</f>
        <v/>
      </c>
      <c r="G6" s="139"/>
      <c r="H6" s="686"/>
      <c r="I6" s="687"/>
      <c r="J6" s="687"/>
      <c r="K6" s="687"/>
      <c r="L6" s="688"/>
      <c r="M6" s="378">
        <f>IF(G6=0,0,      IF(H6=0,0,IF(AND(G6&lt;&gt;"AA",G6&lt;&gt;"AT",G6&lt;&gt;"CS",G6&lt;&gt;"ALTRO"),"ERRORE",IF(AND(H6&lt;&gt;"NON",H6&lt;&gt;"SS",H6&lt;&gt;"ENTE"),"ERRORE",ROUND(E6-D6+1,0)))))</f>
        <v>0</v>
      </c>
      <c r="N6" s="85">
        <f t="shared" ref="N6:N9" si="1">FLOOR(R6,1)</f>
        <v>0</v>
      </c>
      <c r="O6" s="379">
        <f>FLOOR(V6,1)</f>
        <v>0</v>
      </c>
      <c r="P6" s="87">
        <f t="shared" ref="P6:P9" si="2">U6-X6</f>
        <v>0</v>
      </c>
      <c r="Q6" s="71">
        <f t="shared" ref="Q6:Q9" si="3">T6+X6+Y6</f>
        <v>0</v>
      </c>
      <c r="R6" s="6">
        <f t="shared" ref="R6:R9" si="4">M6/365</f>
        <v>0</v>
      </c>
      <c r="S6" s="6">
        <f t="shared" ref="S6:S16" si="5">FLOOR(R6,1)</f>
        <v>0</v>
      </c>
      <c r="T6" s="6">
        <f t="shared" ref="T6:T16" si="6">S6*365</f>
        <v>0</v>
      </c>
      <c r="U6" s="6">
        <f t="shared" ref="U6:U9" si="7">M6-T6</f>
        <v>0</v>
      </c>
      <c r="V6" s="6">
        <f t="shared" ref="V6:V16" si="8">U6/30</f>
        <v>0</v>
      </c>
      <c r="W6" s="6">
        <f t="shared" ref="W6:W16" si="9">FLOOR(V6,1)</f>
        <v>0</v>
      </c>
      <c r="X6" s="6">
        <f t="shared" ref="X6:X16" si="10">W6*30</f>
        <v>0</v>
      </c>
      <c r="Y6" s="6">
        <f t="shared" ref="Y6:Y9" si="11">U6-X6</f>
        <v>0</v>
      </c>
      <c r="AA6" s="69"/>
      <c r="AB6" s="97"/>
      <c r="AC6" s="705" t="str">
        <f>IF(+Anno_1=0,"",+Anno_1)</f>
        <v/>
      </c>
      <c r="AD6" s="99"/>
      <c r="AE6" s="734"/>
      <c r="AF6" s="735"/>
      <c r="AG6" s="736"/>
      <c r="AH6" s="97"/>
      <c r="AI6" s="623" t="s">
        <v>146</v>
      </c>
      <c r="AJ6" s="623"/>
      <c r="AK6" s="623"/>
      <c r="AL6" s="623"/>
      <c r="AM6" s="623"/>
      <c r="AN6" s="623"/>
      <c r="AO6" s="97"/>
      <c r="AP6" s="97"/>
      <c r="AQ6" s="97"/>
      <c r="AR6" s="97"/>
      <c r="AS6" s="97"/>
      <c r="AT6" s="97"/>
      <c r="AU6" s="97"/>
      <c r="AV6" s="97"/>
      <c r="AW6" s="97"/>
      <c r="AX6" s="97"/>
      <c r="AY6" s="97"/>
      <c r="AZ6" s="97"/>
      <c r="BA6" s="97"/>
      <c r="BB6" s="97"/>
    </row>
    <row r="7" spans="1:54" ht="25.35" customHeight="1" thickBot="1" x14ac:dyDescent="0.4">
      <c r="A7" s="706"/>
      <c r="B7" s="70">
        <v>2</v>
      </c>
      <c r="C7" s="113"/>
      <c r="D7" s="141"/>
      <c r="E7" s="142"/>
      <c r="F7" s="377" t="str">
        <f t="shared" si="0"/>
        <v/>
      </c>
      <c r="G7" s="139"/>
      <c r="H7" s="686"/>
      <c r="I7" s="687"/>
      <c r="J7" s="687"/>
      <c r="K7" s="687"/>
      <c r="L7" s="688"/>
      <c r="M7" s="391">
        <f>IF(G7=0,0,      IF(H7=0,0,IF(AND(G7&lt;&gt;"AA",G7&lt;&gt;"AT",G7&lt;&gt;"CS",G7&lt;&gt;"ALTRO"),"ERRORE",IF(AND(H7&lt;&gt;"NON",H7&lt;&gt;"SS",H7&lt;&gt;"ENTE"),"ERRORE",ROUND(E7-D7+1,0)))))</f>
        <v>0</v>
      </c>
      <c r="N7" s="85">
        <f t="shared" si="1"/>
        <v>0</v>
      </c>
      <c r="O7" s="86">
        <f t="shared" ref="O7:O9" si="12">FLOOR(V7,1)</f>
        <v>0</v>
      </c>
      <c r="P7" s="87">
        <f t="shared" si="2"/>
        <v>0</v>
      </c>
      <c r="Q7" s="71">
        <f t="shared" si="3"/>
        <v>0</v>
      </c>
      <c r="R7" s="6">
        <f t="shared" si="4"/>
        <v>0</v>
      </c>
      <c r="S7" s="6">
        <f t="shared" si="5"/>
        <v>0</v>
      </c>
      <c r="T7" s="6">
        <f t="shared" si="6"/>
        <v>0</v>
      </c>
      <c r="U7" s="6">
        <f t="shared" si="7"/>
        <v>0</v>
      </c>
      <c r="V7" s="6">
        <f t="shared" si="8"/>
        <v>0</v>
      </c>
      <c r="W7" s="6">
        <f t="shared" si="9"/>
        <v>0</v>
      </c>
      <c r="X7" s="6">
        <f t="shared" si="10"/>
        <v>0</v>
      </c>
      <c r="Y7" s="6">
        <f t="shared" si="11"/>
        <v>0</v>
      </c>
      <c r="AA7" s="69"/>
      <c r="AB7" s="97"/>
      <c r="AC7" s="706"/>
      <c r="AD7" s="100"/>
      <c r="AE7" s="711" t="s">
        <v>155</v>
      </c>
      <c r="AF7" s="712"/>
      <c r="AG7" s="713"/>
      <c r="AH7" s="97"/>
      <c r="AI7" s="215" t="s">
        <v>147</v>
      </c>
      <c r="AJ7" s="215"/>
      <c r="AK7" s="215"/>
      <c r="AL7" s="290"/>
      <c r="AM7" s="291"/>
      <c r="AN7" s="297"/>
      <c r="AO7" s="97"/>
      <c r="AP7" s="97"/>
      <c r="AQ7" s="97"/>
      <c r="AR7" s="97"/>
      <c r="AS7" s="97"/>
      <c r="AT7" s="97"/>
      <c r="AU7" s="97"/>
      <c r="AV7" s="97"/>
      <c r="AW7" s="97"/>
      <c r="AX7" s="97"/>
      <c r="AY7" s="97"/>
      <c r="AZ7" s="97"/>
      <c r="BA7" s="97"/>
      <c r="BB7" s="97"/>
    </row>
    <row r="8" spans="1:54" ht="25.35" customHeight="1" thickBot="1" x14ac:dyDescent="0.4">
      <c r="A8" s="706"/>
      <c r="B8" s="70">
        <v>3</v>
      </c>
      <c r="C8" s="113"/>
      <c r="D8" s="141"/>
      <c r="E8" s="142"/>
      <c r="F8" s="377" t="str">
        <f t="shared" si="0"/>
        <v/>
      </c>
      <c r="G8" s="139"/>
      <c r="H8" s="686"/>
      <c r="I8" s="687"/>
      <c r="J8" s="687"/>
      <c r="K8" s="687"/>
      <c r="L8" s="688"/>
      <c r="M8" s="391">
        <f t="shared" ref="M8:M15" si="13">IF(G8=0,0,      IF(H8=0,0,IF(AND(G8&lt;&gt;"AA",G8&lt;&gt;"AT",G8&lt;&gt;"CS",G8&lt;&gt;"ALTRO"),"ERRORE",IF(AND(H8&lt;&gt;"NON",H8&lt;&gt;"SS",H8&lt;&gt;"ENTE"),"ERRORE",ROUND(E8-D8+1,0)))))</f>
        <v>0</v>
      </c>
      <c r="N8" s="85">
        <f t="shared" si="1"/>
        <v>0</v>
      </c>
      <c r="O8" s="86">
        <f t="shared" si="12"/>
        <v>0</v>
      </c>
      <c r="P8" s="87">
        <f t="shared" si="2"/>
        <v>0</v>
      </c>
      <c r="Q8" s="71">
        <f t="shared" si="3"/>
        <v>0</v>
      </c>
      <c r="R8" s="6">
        <f t="shared" si="4"/>
        <v>0</v>
      </c>
      <c r="S8" s="6">
        <f t="shared" si="5"/>
        <v>0</v>
      </c>
      <c r="T8" s="6">
        <f t="shared" si="6"/>
        <v>0</v>
      </c>
      <c r="U8" s="6">
        <f t="shared" si="7"/>
        <v>0</v>
      </c>
      <c r="V8" s="6">
        <f t="shared" si="8"/>
        <v>0</v>
      </c>
      <c r="W8" s="6">
        <f t="shared" si="9"/>
        <v>0</v>
      </c>
      <c r="X8" s="6">
        <f t="shared" si="10"/>
        <v>0</v>
      </c>
      <c r="Y8" s="6">
        <f t="shared" si="11"/>
        <v>0</v>
      </c>
      <c r="AA8" s="69"/>
      <c r="AB8" s="97"/>
      <c r="AC8" s="706"/>
      <c r="AD8" s="100"/>
      <c r="AE8" s="708" t="s">
        <v>131</v>
      </c>
      <c r="AF8" s="709"/>
      <c r="AG8" s="710"/>
      <c r="AH8" s="97"/>
      <c r="AI8" s="97"/>
      <c r="AJ8" s="97"/>
      <c r="AK8" s="97"/>
      <c r="AL8" s="97"/>
      <c r="AM8" s="97"/>
      <c r="AN8" s="97"/>
      <c r="AO8" s="97"/>
      <c r="AP8" s="97"/>
      <c r="AQ8" s="97"/>
      <c r="AR8" s="97"/>
      <c r="AS8" s="97"/>
      <c r="AT8" s="97"/>
      <c r="AU8" s="97"/>
      <c r="AV8" s="97"/>
      <c r="AW8" s="97"/>
      <c r="AX8" s="97"/>
      <c r="AY8" s="97"/>
      <c r="AZ8" s="97"/>
      <c r="BA8" s="97"/>
      <c r="BB8" s="97"/>
    </row>
    <row r="9" spans="1:54" ht="25.35" customHeight="1" thickBot="1" x14ac:dyDescent="0.4">
      <c r="A9" s="706"/>
      <c r="B9" s="70">
        <v>4</v>
      </c>
      <c r="C9" s="113"/>
      <c r="D9" s="141"/>
      <c r="E9" s="142"/>
      <c r="F9" s="377" t="str">
        <f t="shared" si="0"/>
        <v/>
      </c>
      <c r="G9" s="139"/>
      <c r="H9" s="686"/>
      <c r="I9" s="687"/>
      <c r="J9" s="687"/>
      <c r="K9" s="687"/>
      <c r="L9" s="688"/>
      <c r="M9" s="391">
        <f t="shared" si="13"/>
        <v>0</v>
      </c>
      <c r="N9" s="85">
        <f t="shared" si="1"/>
        <v>0</v>
      </c>
      <c r="O9" s="86">
        <f t="shared" si="12"/>
        <v>0</v>
      </c>
      <c r="P9" s="87">
        <f t="shared" si="2"/>
        <v>0</v>
      </c>
      <c r="Q9" s="71">
        <f t="shared" si="3"/>
        <v>0</v>
      </c>
      <c r="R9" s="6">
        <f t="shared" si="4"/>
        <v>0</v>
      </c>
      <c r="S9" s="6">
        <f t="shared" si="5"/>
        <v>0</v>
      </c>
      <c r="T9" s="6">
        <f t="shared" si="6"/>
        <v>0</v>
      </c>
      <c r="U9" s="6">
        <f t="shared" si="7"/>
        <v>0</v>
      </c>
      <c r="V9" s="6">
        <f t="shared" si="8"/>
        <v>0</v>
      </c>
      <c r="W9" s="6">
        <f t="shared" si="9"/>
        <v>0</v>
      </c>
      <c r="X9" s="6">
        <f t="shared" si="10"/>
        <v>0</v>
      </c>
      <c r="Y9" s="6">
        <f t="shared" si="11"/>
        <v>0</v>
      </c>
      <c r="AA9" s="69"/>
      <c r="AB9" s="97"/>
      <c r="AC9" s="706"/>
      <c r="AD9" s="100"/>
      <c r="AE9" s="100"/>
      <c r="AF9" s="100"/>
      <c r="AG9" s="100"/>
      <c r="AH9" s="97"/>
      <c r="AI9" s="97"/>
      <c r="AJ9" s="97"/>
      <c r="AK9" s="97"/>
      <c r="AL9" s="97"/>
      <c r="AM9" s="97"/>
      <c r="AN9" s="97"/>
      <c r="AO9" s="97"/>
      <c r="AP9" s="97"/>
      <c r="AQ9" s="97"/>
      <c r="AR9" s="97"/>
      <c r="AS9" s="97"/>
      <c r="AT9" s="97"/>
      <c r="AU9" s="97"/>
      <c r="AV9" s="97"/>
      <c r="AW9" s="97"/>
      <c r="AX9" s="97"/>
      <c r="AY9" s="97"/>
      <c r="AZ9" s="97"/>
      <c r="BA9" s="97"/>
      <c r="BB9" s="97"/>
    </row>
    <row r="10" spans="1:54" ht="25.35" customHeight="1" thickBot="1" x14ac:dyDescent="0.4">
      <c r="A10" s="706"/>
      <c r="B10" s="70">
        <v>5</v>
      </c>
      <c r="C10" s="113"/>
      <c r="D10" s="141"/>
      <c r="E10" s="142"/>
      <c r="F10" s="377" t="str">
        <f t="shared" si="0"/>
        <v/>
      </c>
      <c r="G10" s="139"/>
      <c r="H10" s="686"/>
      <c r="I10" s="687"/>
      <c r="J10" s="687"/>
      <c r="K10" s="687"/>
      <c r="L10" s="688"/>
      <c r="M10" s="391">
        <f t="shared" si="13"/>
        <v>0</v>
      </c>
      <c r="N10" s="85">
        <f>FLOOR(R10,1)</f>
        <v>0</v>
      </c>
      <c r="O10" s="86">
        <f>FLOOR(V10,1)</f>
        <v>0</v>
      </c>
      <c r="P10" s="87">
        <f>U10-X10</f>
        <v>0</v>
      </c>
      <c r="Q10" s="71">
        <f>T10+X10+Y10</f>
        <v>0</v>
      </c>
      <c r="R10" s="6">
        <f>M10/365</f>
        <v>0</v>
      </c>
      <c r="S10" s="6">
        <f>FLOOR(R10,1)</f>
        <v>0</v>
      </c>
      <c r="T10" s="6">
        <f>S10*365</f>
        <v>0</v>
      </c>
      <c r="U10" s="6">
        <f>M10-T10</f>
        <v>0</v>
      </c>
      <c r="V10" s="6">
        <f>U10/30</f>
        <v>0</v>
      </c>
      <c r="W10" s="6">
        <f>FLOOR(V10,1)</f>
        <v>0</v>
      </c>
      <c r="X10" s="6">
        <f>W10*30</f>
        <v>0</v>
      </c>
      <c r="Y10" s="6">
        <f>U10-X10</f>
        <v>0</v>
      </c>
      <c r="AA10" s="69"/>
      <c r="AB10" s="97"/>
      <c r="AC10" s="706"/>
      <c r="AD10" s="697"/>
      <c r="AE10" s="737" t="s">
        <v>112</v>
      </c>
      <c r="AF10" s="738"/>
      <c r="AG10" s="739"/>
      <c r="AH10" s="97"/>
      <c r="AI10" s="624" t="s">
        <v>153</v>
      </c>
      <c r="AJ10" s="625"/>
      <c r="AK10" s="625"/>
      <c r="AL10" s="625"/>
      <c r="AM10" s="625"/>
      <c r="AN10" s="626"/>
      <c r="AO10" s="97"/>
      <c r="AP10" s="97"/>
      <c r="AQ10" s="97"/>
      <c r="AR10" s="97"/>
      <c r="AS10" s="97"/>
      <c r="AT10" s="97"/>
      <c r="AU10" s="97"/>
      <c r="AV10" s="97"/>
      <c r="AW10" s="97"/>
      <c r="AX10" s="97"/>
      <c r="AY10" s="97"/>
      <c r="AZ10" s="97"/>
      <c r="BA10" s="97"/>
      <c r="BB10" s="97"/>
    </row>
    <row r="11" spans="1:54" ht="25.35" customHeight="1" thickBot="1" x14ac:dyDescent="0.4">
      <c r="A11" s="706"/>
      <c r="B11" s="70">
        <v>6</v>
      </c>
      <c r="C11" s="113"/>
      <c r="D11" s="141"/>
      <c r="E11" s="142"/>
      <c r="F11" s="377" t="str">
        <f t="shared" si="0"/>
        <v/>
      </c>
      <c r="G11" s="139"/>
      <c r="H11" s="686"/>
      <c r="I11" s="687"/>
      <c r="J11" s="687"/>
      <c r="K11" s="687"/>
      <c r="L11" s="688"/>
      <c r="M11" s="391">
        <f t="shared" si="13"/>
        <v>0</v>
      </c>
      <c r="N11" s="85">
        <f t="shared" ref="N11:N13" si="14">FLOOR(R11,1)</f>
        <v>0</v>
      </c>
      <c r="O11" s="86">
        <f t="shared" ref="O11:O13" si="15">FLOOR(V11,1)</f>
        <v>0</v>
      </c>
      <c r="P11" s="87">
        <f t="shared" ref="P11:P13" si="16">U11-X11</f>
        <v>0</v>
      </c>
      <c r="Q11" s="71">
        <f t="shared" ref="Q11:Q13" si="17">T11+X11+Y11</f>
        <v>0</v>
      </c>
      <c r="R11" s="6">
        <f t="shared" ref="R11:R13" si="18">M11/365</f>
        <v>0</v>
      </c>
      <c r="S11" s="6">
        <f t="shared" si="5"/>
        <v>0</v>
      </c>
      <c r="T11" s="6">
        <f t="shared" si="6"/>
        <v>0</v>
      </c>
      <c r="U11" s="6">
        <f t="shared" ref="U11:U13" si="19">M11-T11</f>
        <v>0</v>
      </c>
      <c r="V11" s="6">
        <f t="shared" si="8"/>
        <v>0</v>
      </c>
      <c r="W11" s="6">
        <f t="shared" si="9"/>
        <v>0</v>
      </c>
      <c r="X11" s="6">
        <f t="shared" si="10"/>
        <v>0</v>
      </c>
      <c r="Y11" s="6">
        <f t="shared" ref="Y11:Y13" si="20">U11-X11</f>
        <v>0</v>
      </c>
      <c r="AA11" s="69"/>
      <c r="AB11" s="97"/>
      <c r="AC11" s="706"/>
      <c r="AD11" s="697"/>
      <c r="AE11" s="740"/>
      <c r="AF11" s="741"/>
      <c r="AG11" s="742"/>
      <c r="AH11" s="97"/>
      <c r="AI11" s="624" t="s">
        <v>148</v>
      </c>
      <c r="AJ11" s="625"/>
      <c r="AK11" s="625"/>
      <c r="AL11" s="625"/>
      <c r="AM11" s="625"/>
      <c r="AN11" s="626"/>
      <c r="AO11" s="97"/>
      <c r="AP11" s="97"/>
      <c r="AQ11" s="97"/>
      <c r="AR11" s="97"/>
      <c r="AS11" s="97"/>
      <c r="AT11" s="97"/>
      <c r="AU11" s="97"/>
      <c r="AV11" s="97"/>
      <c r="AW11" s="97"/>
      <c r="AX11" s="97"/>
      <c r="AY11" s="97"/>
      <c r="AZ11" s="97"/>
      <c r="BA11" s="97"/>
      <c r="BB11" s="97"/>
    </row>
    <row r="12" spans="1:54" ht="25.35" customHeight="1" thickBot="1" x14ac:dyDescent="0.4">
      <c r="A12" s="706"/>
      <c r="B12" s="70">
        <v>7</v>
      </c>
      <c r="C12" s="113"/>
      <c r="D12" s="141"/>
      <c r="E12" s="142"/>
      <c r="F12" s="377" t="str">
        <f t="shared" si="0"/>
        <v/>
      </c>
      <c r="G12" s="139"/>
      <c r="H12" s="686"/>
      <c r="I12" s="687"/>
      <c r="J12" s="687"/>
      <c r="K12" s="687"/>
      <c r="L12" s="688"/>
      <c r="M12" s="391">
        <f t="shared" si="13"/>
        <v>0</v>
      </c>
      <c r="N12" s="85">
        <f t="shared" si="14"/>
        <v>0</v>
      </c>
      <c r="O12" s="86">
        <f t="shared" si="15"/>
        <v>0</v>
      </c>
      <c r="P12" s="87">
        <f t="shared" si="16"/>
        <v>0</v>
      </c>
      <c r="Q12" s="71">
        <f t="shared" si="17"/>
        <v>0</v>
      </c>
      <c r="R12" s="6">
        <f t="shared" si="18"/>
        <v>0</v>
      </c>
      <c r="S12" s="6">
        <f t="shared" si="5"/>
        <v>0</v>
      </c>
      <c r="T12" s="6">
        <f t="shared" si="6"/>
        <v>0</v>
      </c>
      <c r="U12" s="6">
        <f t="shared" si="19"/>
        <v>0</v>
      </c>
      <c r="V12" s="6">
        <f t="shared" si="8"/>
        <v>0</v>
      </c>
      <c r="W12" s="6">
        <f t="shared" si="9"/>
        <v>0</v>
      </c>
      <c r="X12" s="6">
        <f t="shared" si="10"/>
        <v>0</v>
      </c>
      <c r="Y12" s="6">
        <f t="shared" si="20"/>
        <v>0</v>
      </c>
      <c r="AA12" s="69"/>
      <c r="AB12" s="97"/>
      <c r="AC12" s="706"/>
      <c r="AD12" s="697"/>
      <c r="AE12" s="740"/>
      <c r="AF12" s="741"/>
      <c r="AG12" s="742"/>
      <c r="AH12" s="97"/>
      <c r="AI12" s="627" t="s">
        <v>229</v>
      </c>
      <c r="AJ12" s="628"/>
      <c r="AK12" s="628"/>
      <c r="AL12" s="628"/>
      <c r="AM12" s="628"/>
      <c r="AN12" s="629"/>
      <c r="AO12" s="97"/>
      <c r="AP12" s="97"/>
      <c r="AQ12" s="97"/>
      <c r="AR12" s="97"/>
      <c r="AS12" s="97"/>
      <c r="AT12" s="97"/>
      <c r="AU12" s="97"/>
      <c r="AV12" s="97"/>
      <c r="AW12" s="97"/>
      <c r="AX12" s="97"/>
      <c r="AY12" s="97"/>
      <c r="AZ12" s="97"/>
      <c r="BA12" s="97"/>
      <c r="BB12" s="97"/>
    </row>
    <row r="13" spans="1:54" ht="25.35" customHeight="1" thickBot="1" x14ac:dyDescent="0.4">
      <c r="A13" s="706"/>
      <c r="B13" s="70">
        <v>8</v>
      </c>
      <c r="C13" s="113"/>
      <c r="D13" s="141"/>
      <c r="E13" s="142"/>
      <c r="F13" s="377" t="str">
        <f t="shared" si="0"/>
        <v/>
      </c>
      <c r="G13" s="139"/>
      <c r="H13" s="686"/>
      <c r="I13" s="687"/>
      <c r="J13" s="687"/>
      <c r="K13" s="687"/>
      <c r="L13" s="688"/>
      <c r="M13" s="391">
        <f t="shared" si="13"/>
        <v>0</v>
      </c>
      <c r="N13" s="85">
        <f t="shared" si="14"/>
        <v>0</v>
      </c>
      <c r="O13" s="86">
        <f t="shared" si="15"/>
        <v>0</v>
      </c>
      <c r="P13" s="87">
        <f t="shared" si="16"/>
        <v>0</v>
      </c>
      <c r="Q13" s="71">
        <f t="shared" si="17"/>
        <v>0</v>
      </c>
      <c r="R13" s="6">
        <f t="shared" si="18"/>
        <v>0</v>
      </c>
      <c r="S13" s="6">
        <f t="shared" si="5"/>
        <v>0</v>
      </c>
      <c r="T13" s="6">
        <f t="shared" si="6"/>
        <v>0</v>
      </c>
      <c r="U13" s="6">
        <f t="shared" si="19"/>
        <v>0</v>
      </c>
      <c r="V13" s="6">
        <f t="shared" si="8"/>
        <v>0</v>
      </c>
      <c r="W13" s="6">
        <f t="shared" si="9"/>
        <v>0</v>
      </c>
      <c r="X13" s="6">
        <f t="shared" si="10"/>
        <v>0</v>
      </c>
      <c r="Y13" s="6">
        <f t="shared" si="20"/>
        <v>0</v>
      </c>
      <c r="AA13" s="69"/>
      <c r="AB13" s="97"/>
      <c r="AC13" s="706"/>
      <c r="AD13" s="697"/>
      <c r="AE13" s="740"/>
      <c r="AF13" s="741"/>
      <c r="AG13" s="742"/>
      <c r="AH13" s="97"/>
      <c r="AI13" s="627"/>
      <c r="AJ13" s="628"/>
      <c r="AK13" s="628"/>
      <c r="AL13" s="628"/>
      <c r="AM13" s="628"/>
      <c r="AN13" s="629"/>
      <c r="AO13" s="97"/>
      <c r="AP13" s="97"/>
      <c r="AQ13" s="97"/>
      <c r="AR13" s="97"/>
      <c r="AS13" s="97"/>
      <c r="AT13" s="97"/>
      <c r="AU13" s="97"/>
      <c r="AV13" s="97"/>
      <c r="AW13" s="97"/>
      <c r="AX13" s="97"/>
      <c r="AY13" s="97"/>
      <c r="AZ13" s="97"/>
      <c r="BA13" s="97"/>
      <c r="BB13" s="97"/>
    </row>
    <row r="14" spans="1:54" ht="25.35" customHeight="1" thickBot="1" x14ac:dyDescent="0.4">
      <c r="A14" s="706"/>
      <c r="B14" s="70">
        <v>9</v>
      </c>
      <c r="C14" s="113"/>
      <c r="D14" s="141"/>
      <c r="E14" s="142"/>
      <c r="F14" s="377" t="str">
        <f t="shared" si="0"/>
        <v/>
      </c>
      <c r="G14" s="139"/>
      <c r="H14" s="686"/>
      <c r="I14" s="687"/>
      <c r="J14" s="687"/>
      <c r="K14" s="687"/>
      <c r="L14" s="688"/>
      <c r="M14" s="391">
        <f t="shared" si="13"/>
        <v>0</v>
      </c>
      <c r="N14" s="82">
        <f>FLOOR(R14,1)</f>
        <v>0</v>
      </c>
      <c r="O14" s="83">
        <f>FLOOR(V14,1)</f>
        <v>0</v>
      </c>
      <c r="P14" s="84">
        <f>U14-X14</f>
        <v>0</v>
      </c>
      <c r="Q14" s="71">
        <f>T14+X14+Y14</f>
        <v>0</v>
      </c>
      <c r="R14" s="6">
        <f>M14/365</f>
        <v>0</v>
      </c>
      <c r="S14" s="6">
        <f>FLOOR(R14,1)</f>
        <v>0</v>
      </c>
      <c r="T14" s="6">
        <f>S14*365</f>
        <v>0</v>
      </c>
      <c r="U14" s="6">
        <f>M14-T14</f>
        <v>0</v>
      </c>
      <c r="V14" s="6">
        <f>U14/30</f>
        <v>0</v>
      </c>
      <c r="W14" s="6">
        <f>FLOOR(V14,1)</f>
        <v>0</v>
      </c>
      <c r="X14" s="6">
        <f>W14*30</f>
        <v>0</v>
      </c>
      <c r="Y14" s="6">
        <f>U14-X14</f>
        <v>0</v>
      </c>
      <c r="AA14" s="69"/>
      <c r="AB14" s="97"/>
      <c r="AC14" s="706"/>
      <c r="AD14" s="101"/>
      <c r="AE14" s="740"/>
      <c r="AF14" s="741"/>
      <c r="AG14" s="742"/>
      <c r="AH14" s="97"/>
      <c r="AI14" s="97"/>
      <c r="AJ14" s="97"/>
      <c r="AK14" s="97"/>
      <c r="AL14" s="97"/>
      <c r="AM14" s="97"/>
      <c r="AN14" s="97"/>
      <c r="AO14" s="97"/>
      <c r="AP14" s="97"/>
      <c r="AQ14" s="97"/>
      <c r="AR14" s="97"/>
      <c r="AS14" s="97"/>
      <c r="AT14" s="97"/>
      <c r="AU14" s="97"/>
      <c r="AV14" s="97"/>
      <c r="AW14" s="97"/>
      <c r="AX14" s="97"/>
      <c r="AY14" s="97"/>
      <c r="AZ14" s="97"/>
      <c r="BA14" s="97"/>
      <c r="BB14" s="97"/>
    </row>
    <row r="15" spans="1:54" ht="25.35" customHeight="1" thickBot="1" x14ac:dyDescent="0.4">
      <c r="A15" s="707"/>
      <c r="B15" s="70">
        <v>10</v>
      </c>
      <c r="C15" s="113"/>
      <c r="D15" s="143"/>
      <c r="E15" s="144"/>
      <c r="F15" s="377" t="str">
        <f t="shared" si="0"/>
        <v/>
      </c>
      <c r="G15" s="140"/>
      <c r="H15" s="771"/>
      <c r="I15" s="769"/>
      <c r="J15" s="769"/>
      <c r="K15" s="769"/>
      <c r="L15" s="772"/>
      <c r="M15" s="391">
        <f t="shared" si="13"/>
        <v>0</v>
      </c>
      <c r="N15" s="381">
        <f t="shared" ref="N15:N16" si="21">FLOOR(R15,1)</f>
        <v>0</v>
      </c>
      <c r="O15" s="382">
        <f t="shared" ref="O15:O16" si="22">FLOOR(V15,1)</f>
        <v>0</v>
      </c>
      <c r="P15" s="383">
        <f t="shared" ref="P15:P16" si="23">U15-X15</f>
        <v>0</v>
      </c>
      <c r="Q15" s="71">
        <f t="shared" ref="Q15:Q16" si="24">T15+X15+Y15</f>
        <v>0</v>
      </c>
      <c r="R15" s="6">
        <f t="shared" ref="R15" si="25">M15/365</f>
        <v>0</v>
      </c>
      <c r="S15" s="6">
        <f t="shared" si="5"/>
        <v>0</v>
      </c>
      <c r="T15" s="6">
        <f t="shared" si="6"/>
        <v>0</v>
      </c>
      <c r="U15" s="6">
        <f t="shared" ref="U15" si="26">M15-T15</f>
        <v>0</v>
      </c>
      <c r="V15" s="6">
        <f t="shared" si="8"/>
        <v>0</v>
      </c>
      <c r="W15" s="6">
        <f t="shared" si="9"/>
        <v>0</v>
      </c>
      <c r="X15" s="6">
        <f t="shared" si="10"/>
        <v>0</v>
      </c>
      <c r="Y15" s="6">
        <f t="shared" ref="Y15" si="27">U15-X15</f>
        <v>0</v>
      </c>
      <c r="AB15" s="97"/>
      <c r="AC15" s="707"/>
      <c r="AD15" s="101"/>
      <c r="AE15" s="743"/>
      <c r="AF15" s="744"/>
      <c r="AG15" s="745"/>
      <c r="AH15" s="97"/>
      <c r="AI15" s="97"/>
      <c r="AJ15" s="97"/>
      <c r="AK15" s="97"/>
      <c r="AL15" s="97"/>
      <c r="AM15" s="97"/>
      <c r="AN15" s="97"/>
      <c r="AO15" s="97"/>
      <c r="AP15" s="97"/>
      <c r="AQ15" s="97"/>
      <c r="AR15" s="97"/>
      <c r="AS15" s="97"/>
      <c r="AT15" s="97"/>
      <c r="AU15" s="97"/>
      <c r="AV15" s="97"/>
      <c r="AW15" s="97"/>
      <c r="AX15" s="97"/>
      <c r="AY15" s="97"/>
      <c r="AZ15" s="97"/>
      <c r="BA15" s="97"/>
      <c r="BB15" s="97"/>
    </row>
    <row r="16" spans="1:54" ht="24" thickBot="1" x14ac:dyDescent="0.4">
      <c r="A16" s="97"/>
      <c r="B16" s="97"/>
      <c r="C16" s="97"/>
      <c r="D16" s="97"/>
      <c r="E16" s="97"/>
      <c r="F16" s="97"/>
      <c r="G16" s="97"/>
      <c r="H16" s="97"/>
      <c r="I16" s="97"/>
      <c r="J16" s="97"/>
      <c r="K16" s="97"/>
      <c r="L16" s="97"/>
      <c r="M16" s="384">
        <f>SUM(M6:M15)</f>
        <v>0</v>
      </c>
      <c r="N16" s="76">
        <f t="shared" si="21"/>
        <v>0</v>
      </c>
      <c r="O16" s="77">
        <f t="shared" si="22"/>
        <v>0</v>
      </c>
      <c r="P16" s="78">
        <f t="shared" si="23"/>
        <v>0</v>
      </c>
      <c r="Q16" s="6">
        <f t="shared" si="24"/>
        <v>0</v>
      </c>
      <c r="R16" s="6">
        <f>M16/365</f>
        <v>0</v>
      </c>
      <c r="S16" s="6">
        <f t="shared" si="5"/>
        <v>0</v>
      </c>
      <c r="T16" s="6">
        <f t="shared" si="6"/>
        <v>0</v>
      </c>
      <c r="U16" s="6">
        <f>M16-T16</f>
        <v>0</v>
      </c>
      <c r="V16" s="6">
        <f t="shared" si="8"/>
        <v>0</v>
      </c>
      <c r="W16" s="6">
        <f t="shared" si="9"/>
        <v>0</v>
      </c>
      <c r="X16" s="6">
        <f t="shared" si="10"/>
        <v>0</v>
      </c>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row>
    <row r="17" spans="1:54" ht="24" thickBot="1" x14ac:dyDescent="0.4">
      <c r="A17" s="97"/>
      <c r="B17" s="97"/>
      <c r="C17" s="97"/>
      <c r="D17" s="97"/>
      <c r="E17" s="97"/>
      <c r="F17" s="97"/>
      <c r="G17" s="97"/>
      <c r="H17" s="97"/>
      <c r="I17" s="97"/>
      <c r="J17" s="97"/>
      <c r="K17" s="97"/>
      <c r="L17" s="97"/>
      <c r="M17" s="102"/>
      <c r="N17" s="103" t="s">
        <v>85</v>
      </c>
      <c r="O17" s="103" t="s">
        <v>86</v>
      </c>
      <c r="P17" s="103" t="s">
        <v>87</v>
      </c>
      <c r="Q17" s="6"/>
      <c r="R17" s="6"/>
      <c r="S17" s="6"/>
      <c r="T17" s="6"/>
      <c r="U17" s="6"/>
      <c r="V17" s="6"/>
      <c r="W17" s="6"/>
      <c r="X17" s="6"/>
      <c r="AB17" s="97"/>
      <c r="AC17" s="104" t="s">
        <v>103</v>
      </c>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row>
    <row r="18" spans="1:54" ht="24.75" thickTop="1" thickBot="1" x14ac:dyDescent="0.4">
      <c r="A18" s="753" t="s">
        <v>102</v>
      </c>
      <c r="B18" s="754"/>
      <c r="C18" s="754"/>
      <c r="D18" s="754"/>
      <c r="E18" s="754"/>
      <c r="F18" s="754"/>
      <c r="G18" s="755"/>
      <c r="H18" s="208" t="s">
        <v>30</v>
      </c>
      <c r="I18" s="750" t="s">
        <v>150</v>
      </c>
      <c r="J18" s="750"/>
      <c r="K18" s="750"/>
      <c r="L18" s="750"/>
      <c r="M18" s="385">
        <f>SUMIFS(M6:M15,G6:G15,"CS",H6:H15,"ss")</f>
        <v>0</v>
      </c>
      <c r="N18" s="79">
        <f t="shared" ref="N18:N23" si="28">FLOOR(R18,1)</f>
        <v>0</v>
      </c>
      <c r="O18" s="80">
        <f t="shared" ref="O18:O23" si="29">FLOOR(V18,1)</f>
        <v>0</v>
      </c>
      <c r="P18" s="81">
        <f t="shared" ref="P18:P23" si="30">U18-X18</f>
        <v>0</v>
      </c>
      <c r="Q18" s="6">
        <f t="shared" ref="Q18:Q23" si="31">T18+X18+Y18</f>
        <v>0</v>
      </c>
      <c r="R18" s="6">
        <f t="shared" ref="R18:R22" si="32">M18/365</f>
        <v>0</v>
      </c>
      <c r="S18" s="6">
        <f t="shared" ref="S18:S23" si="33">FLOOR(R18,1)</f>
        <v>0</v>
      </c>
      <c r="T18" s="6">
        <f t="shared" ref="T18:T23" si="34">S18*365</f>
        <v>0</v>
      </c>
      <c r="U18" s="6">
        <f t="shared" ref="U18:U22" si="35">M18-T18</f>
        <v>0</v>
      </c>
      <c r="V18" s="6">
        <f t="shared" ref="V18:V23" si="36">U18/30</f>
        <v>0</v>
      </c>
      <c r="W18" s="6">
        <f t="shared" ref="W18:W23" si="37">FLOOR(V18,1)</f>
        <v>0</v>
      </c>
      <c r="X18" s="6">
        <f t="shared" ref="X18:X23" si="38">W18*30</f>
        <v>0</v>
      </c>
      <c r="AB18" s="97"/>
      <c r="AC18" s="386">
        <f>ROUND(IF(IF(O18&gt;12,6,O18*0.5)+IF(P18&gt;15,0.5,0)+IF(N18&gt;0,6,0)&gt;12,6,IF(O18&gt;12,6,O18*0.5)+IF(P18&gt;15,0.5,0)+IF(N18&gt;0,6,0)),3)</f>
        <v>0</v>
      </c>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row>
    <row r="19" spans="1:54" ht="24.75" thickTop="1" thickBot="1" x14ac:dyDescent="0.4">
      <c r="A19" s="756" t="s">
        <v>105</v>
      </c>
      <c r="B19" s="757"/>
      <c r="C19" s="757"/>
      <c r="D19" s="757"/>
      <c r="E19" s="757"/>
      <c r="F19" s="757"/>
      <c r="G19" s="758"/>
      <c r="H19" s="208" t="s">
        <v>30</v>
      </c>
      <c r="I19" s="750" t="s">
        <v>100</v>
      </c>
      <c r="J19" s="750"/>
      <c r="K19" s="750"/>
      <c r="L19" s="750"/>
      <c r="M19" s="385">
        <f>SUMIFS(M6:M15,G6:G15,"CS",H6:H15,"NON")</f>
        <v>0</v>
      </c>
      <c r="N19" s="82">
        <f t="shared" si="28"/>
        <v>0</v>
      </c>
      <c r="O19" s="83">
        <f t="shared" si="29"/>
        <v>0</v>
      </c>
      <c r="P19" s="84">
        <f t="shared" si="30"/>
        <v>0</v>
      </c>
      <c r="Q19" s="6">
        <f t="shared" si="31"/>
        <v>0</v>
      </c>
      <c r="R19" s="6">
        <f t="shared" si="32"/>
        <v>0</v>
      </c>
      <c r="S19" s="6">
        <f t="shared" si="33"/>
        <v>0</v>
      </c>
      <c r="T19" s="6">
        <f t="shared" si="34"/>
        <v>0</v>
      </c>
      <c r="U19" s="6">
        <f t="shared" si="35"/>
        <v>0</v>
      </c>
      <c r="V19" s="6">
        <f t="shared" si="36"/>
        <v>0</v>
      </c>
      <c r="W19" s="6">
        <f t="shared" si="37"/>
        <v>0</v>
      </c>
      <c r="X19" s="6">
        <f t="shared" si="38"/>
        <v>0</v>
      </c>
      <c r="AB19" s="97"/>
      <c r="AC19" s="386">
        <f>ROUND(IF(IF(O19&gt;12,3,O19*0.25)+IF(P19&gt;15,0.25,0)+IF(N19&gt;0,3,0)&gt;12,6,IF(O19&gt;12,3,O19*0.25)+IF(P19&gt;15,0.25,0)+IF(N19&gt;0,3,0)),3)</f>
        <v>0</v>
      </c>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row>
    <row r="20" spans="1:54" ht="24.75" thickTop="1" thickBot="1" x14ac:dyDescent="0.4">
      <c r="A20" s="759"/>
      <c r="B20" s="760"/>
      <c r="C20" s="760"/>
      <c r="D20" s="760"/>
      <c r="E20" s="760"/>
      <c r="F20" s="760"/>
      <c r="G20" s="761"/>
      <c r="H20" s="209" t="s">
        <v>101</v>
      </c>
      <c r="I20" s="750" t="s">
        <v>150</v>
      </c>
      <c r="J20" s="750"/>
      <c r="K20" s="750"/>
      <c r="L20" s="750"/>
      <c r="M20" s="385">
        <f>SUMIFS(M6:M15,G6:G15,"ALTRO",H6:H15,"SS")+ SUMIFS(M6:M15,G6:G15,"AT",H6:H15,"SS")+SUMIFS(M6:M15,G6:G15,"AA",H6:H15,"SS")</f>
        <v>0</v>
      </c>
      <c r="N20" s="85">
        <f t="shared" si="28"/>
        <v>0</v>
      </c>
      <c r="O20" s="86">
        <f t="shared" si="29"/>
        <v>0</v>
      </c>
      <c r="P20" s="87">
        <f t="shared" si="30"/>
        <v>0</v>
      </c>
      <c r="Q20" s="6">
        <f t="shared" si="31"/>
        <v>0</v>
      </c>
      <c r="R20" s="6">
        <f t="shared" si="32"/>
        <v>0</v>
      </c>
      <c r="S20" s="6">
        <f t="shared" si="33"/>
        <v>0</v>
      </c>
      <c r="T20" s="6">
        <f t="shared" si="34"/>
        <v>0</v>
      </c>
      <c r="U20" s="6">
        <f t="shared" si="35"/>
        <v>0</v>
      </c>
      <c r="V20" s="6">
        <f t="shared" si="36"/>
        <v>0</v>
      </c>
      <c r="W20" s="6">
        <f t="shared" si="37"/>
        <v>0</v>
      </c>
      <c r="X20" s="6">
        <f t="shared" si="38"/>
        <v>0</v>
      </c>
      <c r="AB20" s="97"/>
      <c r="AC20" s="386">
        <f>ROUND(IF(IF(O20&gt;12,1.8,O20*0.15)+IF(P20&gt;15,0.15,0)+IF(N20&gt;0,1.8,0)&gt;12,1.8,IF(O20&gt;12,1.8,O20*0.15)+IF(P20&gt;15,0.15,0)+IF(N20&gt;0,1.8,0)),3)</f>
        <v>0</v>
      </c>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row>
    <row r="21" spans="1:54" ht="24.75" thickTop="1" thickBot="1" x14ac:dyDescent="0.4">
      <c r="A21" s="759"/>
      <c r="B21" s="760"/>
      <c r="C21" s="760"/>
      <c r="D21" s="760"/>
      <c r="E21" s="760"/>
      <c r="F21" s="760"/>
      <c r="G21" s="761"/>
      <c r="H21" s="209" t="s">
        <v>101</v>
      </c>
      <c r="I21" s="750" t="s">
        <v>100</v>
      </c>
      <c r="J21" s="750"/>
      <c r="K21" s="750"/>
      <c r="L21" s="750"/>
      <c r="M21" s="385">
        <f>SUMIFS(M6:M15,G6:G15,"ALTRO",H6:H15,"NON")+      SUMIFS(M6:M15,G6:G15,"Aa",H6:H15,"NON")+    SUMIFS(M6:M15,G6:G15,"AT",H6:H15,"NON")</f>
        <v>0</v>
      </c>
      <c r="N21" s="88">
        <f t="shared" si="28"/>
        <v>0</v>
      </c>
      <c r="O21" s="89">
        <f t="shared" si="29"/>
        <v>0</v>
      </c>
      <c r="P21" s="90">
        <f t="shared" si="30"/>
        <v>0</v>
      </c>
      <c r="Q21" s="6">
        <f t="shared" si="31"/>
        <v>0</v>
      </c>
      <c r="R21" s="6">
        <f t="shared" si="32"/>
        <v>0</v>
      </c>
      <c r="S21" s="6">
        <f t="shared" si="33"/>
        <v>0</v>
      </c>
      <c r="T21" s="6">
        <f t="shared" si="34"/>
        <v>0</v>
      </c>
      <c r="U21" s="6">
        <f t="shared" si="35"/>
        <v>0</v>
      </c>
      <c r="V21" s="6">
        <f t="shared" si="36"/>
        <v>0</v>
      </c>
      <c r="W21" s="6">
        <f t="shared" si="37"/>
        <v>0</v>
      </c>
      <c r="X21" s="6">
        <f t="shared" si="38"/>
        <v>0</v>
      </c>
      <c r="AB21" s="97"/>
      <c r="AC21" s="386">
        <f>ROUND(IF(IF(O21&gt;12,0.9,O21*0.075)+IF(P21&gt;15,0.075,0)+IF(N21&gt;0,0.9,0)&gt;12,0.9,IF(O21&gt;12,0.9,O21*0.075)+IF(P21&gt;15,0.075,0)+IF(N21&gt;0,0.9,0)),3)</f>
        <v>0</v>
      </c>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row>
    <row r="22" spans="1:54" ht="24.75" thickTop="1" thickBot="1" x14ac:dyDescent="0.4">
      <c r="A22" s="801" t="s">
        <v>109</v>
      </c>
      <c r="B22" s="802"/>
      <c r="C22" s="802"/>
      <c r="D22" s="802"/>
      <c r="E22" s="802"/>
      <c r="F22" s="727" t="str">
        <f>IF(+Anno_1=0,"",+Anno_1)</f>
        <v/>
      </c>
      <c r="G22" s="728"/>
      <c r="H22" s="209" t="s">
        <v>101</v>
      </c>
      <c r="I22" s="750" t="s">
        <v>154</v>
      </c>
      <c r="J22" s="750"/>
      <c r="K22" s="750"/>
      <c r="L22" s="750"/>
      <c r="M22" s="385">
        <f>SUMIFS(M6:M15,G6:G15,"ALTRO",H6:H15,"ENTE")</f>
        <v>0</v>
      </c>
      <c r="N22" s="91">
        <f t="shared" si="28"/>
        <v>0</v>
      </c>
      <c r="O22" s="92">
        <f t="shared" si="29"/>
        <v>0</v>
      </c>
      <c r="P22" s="93">
        <f t="shared" si="30"/>
        <v>0</v>
      </c>
      <c r="Q22" s="6">
        <f t="shared" si="31"/>
        <v>0</v>
      </c>
      <c r="R22" s="6">
        <f t="shared" si="32"/>
        <v>0</v>
      </c>
      <c r="S22" s="6">
        <f t="shared" si="33"/>
        <v>0</v>
      </c>
      <c r="T22" s="6">
        <f t="shared" si="34"/>
        <v>0</v>
      </c>
      <c r="U22" s="6">
        <f t="shared" si="35"/>
        <v>0</v>
      </c>
      <c r="V22" s="6">
        <f t="shared" si="36"/>
        <v>0</v>
      </c>
      <c r="W22" s="6">
        <f t="shared" si="37"/>
        <v>0</v>
      </c>
      <c r="X22" s="6">
        <f t="shared" si="38"/>
        <v>0</v>
      </c>
      <c r="AB22" s="97"/>
      <c r="AC22" s="386">
        <f>ROUND(IF(IF(O22&gt;12,0.6,O22*0.05)+IF(P22&gt;15,0.05,0)+IF(N22&gt;0,0.6,0)&gt;12,0.6,IF(O22&gt;12,0.6,O22*0.05)+IF(P22&gt;15,0.05,0)+IF(N22&gt;0,0.6,0)),3)</f>
        <v>0</v>
      </c>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row>
    <row r="23" spans="1:54" ht="24.75" thickTop="1" thickBot="1" x14ac:dyDescent="0.4">
      <c r="A23" s="803"/>
      <c r="B23" s="804"/>
      <c r="C23" s="804"/>
      <c r="D23" s="804"/>
      <c r="E23" s="804"/>
      <c r="F23" s="729"/>
      <c r="G23" s="730"/>
      <c r="H23" s="656" t="s">
        <v>110</v>
      </c>
      <c r="I23" s="657"/>
      <c r="J23" s="657"/>
      <c r="K23" s="657"/>
      <c r="L23" s="658"/>
      <c r="M23" s="387">
        <f>SUM(M18:M22)</f>
        <v>0</v>
      </c>
      <c r="N23" s="145">
        <f t="shared" si="28"/>
        <v>0</v>
      </c>
      <c r="O23" s="146">
        <f t="shared" si="29"/>
        <v>0</v>
      </c>
      <c r="P23" s="147">
        <f t="shared" si="30"/>
        <v>0</v>
      </c>
      <c r="Q23" s="6">
        <f t="shared" si="31"/>
        <v>0</v>
      </c>
      <c r="R23" s="6">
        <f>M23/365</f>
        <v>0</v>
      </c>
      <c r="S23" s="6">
        <f t="shared" si="33"/>
        <v>0</v>
      </c>
      <c r="T23" s="6">
        <f t="shared" si="34"/>
        <v>0</v>
      </c>
      <c r="U23" s="6">
        <f>M23-T23</f>
        <v>0</v>
      </c>
      <c r="V23" s="6">
        <f t="shared" si="36"/>
        <v>0</v>
      </c>
      <c r="W23" s="6">
        <f t="shared" si="37"/>
        <v>0</v>
      </c>
      <c r="X23" s="6">
        <f t="shared" si="38"/>
        <v>0</v>
      </c>
      <c r="AB23" s="97"/>
      <c r="AC23" s="388">
        <f>IF(SUM(AC18:AC22)&gt;6,6,SUM(AC18:AC22))</f>
        <v>0</v>
      </c>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row>
    <row r="24" spans="1:54" ht="23.25" x14ac:dyDescent="0.2">
      <c r="A24" s="201"/>
      <c r="B24" s="201"/>
      <c r="C24" s="201"/>
      <c r="D24" s="201"/>
      <c r="E24" s="201"/>
      <c r="F24" s="201"/>
      <c r="G24" s="201"/>
      <c r="H24" s="105"/>
      <c r="I24" s="106"/>
      <c r="J24" s="101"/>
      <c r="K24" s="101"/>
      <c r="L24" s="101"/>
      <c r="M24" s="392"/>
      <c r="N24" s="107"/>
      <c r="O24" s="107"/>
      <c r="P24" s="107"/>
      <c r="AB24" s="97"/>
      <c r="AC24" s="108"/>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row>
    <row r="25" spans="1:54" ht="24" thickBot="1" x14ac:dyDescent="0.4">
      <c r="A25" s="201"/>
      <c r="B25" s="201"/>
      <c r="C25" s="201"/>
      <c r="D25" s="201"/>
      <c r="E25" s="201"/>
      <c r="F25" s="201"/>
      <c r="G25" s="201"/>
      <c r="H25" s="97"/>
      <c r="I25" s="97"/>
      <c r="J25" s="97"/>
      <c r="K25" s="97"/>
      <c r="L25" s="97"/>
      <c r="M25" s="392"/>
      <c r="N25" s="103" t="s">
        <v>85</v>
      </c>
      <c r="O25" s="103" t="s">
        <v>86</v>
      </c>
      <c r="P25" s="103" t="s">
        <v>87</v>
      </c>
      <c r="Q25" s="6"/>
      <c r="R25" s="6"/>
      <c r="S25" s="6"/>
      <c r="T25" s="6"/>
      <c r="U25" s="6"/>
      <c r="V25" s="6"/>
      <c r="W25" s="6"/>
      <c r="X25" s="6"/>
      <c r="AB25" s="97"/>
      <c r="AC25" s="104" t="s">
        <v>103</v>
      </c>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row>
    <row r="26" spans="1:54" ht="24.75" thickTop="1" thickBot="1" x14ac:dyDescent="0.4">
      <c r="A26" s="775" t="s">
        <v>102</v>
      </c>
      <c r="B26" s="776"/>
      <c r="C26" s="776"/>
      <c r="D26" s="776"/>
      <c r="E26" s="776"/>
      <c r="F26" s="776"/>
      <c r="G26" s="777"/>
      <c r="H26" s="210" t="s">
        <v>37</v>
      </c>
      <c r="I26" s="638" t="s">
        <v>150</v>
      </c>
      <c r="J26" s="639"/>
      <c r="K26" s="639"/>
      <c r="L26" s="640"/>
      <c r="M26" s="385">
        <f>SUMIFS(M6:M15,G6:G15,"AA",H6:H15,"ss")</f>
        <v>0</v>
      </c>
      <c r="N26" s="94">
        <f t="shared" ref="N26:N31" si="39">FLOOR(R26,1)</f>
        <v>0</v>
      </c>
      <c r="O26" s="95">
        <f t="shared" ref="O26:O31" si="40">FLOOR(V26,1)</f>
        <v>0</v>
      </c>
      <c r="P26" s="96">
        <f t="shared" ref="P26:P31" si="41">U26-X26</f>
        <v>0</v>
      </c>
      <c r="Q26" s="6">
        <f t="shared" ref="Q26:Q31" si="42">T26+X26+Y26</f>
        <v>0</v>
      </c>
      <c r="R26" s="6">
        <f t="shared" ref="R26:R30" si="43">M26/365</f>
        <v>0</v>
      </c>
      <c r="S26" s="6">
        <f t="shared" ref="S26:S31" si="44">FLOOR(R26,1)</f>
        <v>0</v>
      </c>
      <c r="T26" s="6">
        <f t="shared" ref="T26:T31" si="45">S26*365</f>
        <v>0</v>
      </c>
      <c r="U26" s="6">
        <f t="shared" ref="U26:U30" si="46">M26-T26</f>
        <v>0</v>
      </c>
      <c r="V26" s="6">
        <f t="shared" ref="V26:V31" si="47">U26/30</f>
        <v>0</v>
      </c>
      <c r="W26" s="6">
        <f t="shared" ref="W26:W31" si="48">FLOOR(V26,1)</f>
        <v>0</v>
      </c>
      <c r="X26" s="6">
        <f t="shared" ref="X26:X31" si="49">W26*30</f>
        <v>0</v>
      </c>
      <c r="AB26" s="97"/>
      <c r="AC26" s="386">
        <f>ROUND(IF(IF(O26&gt;12,6,O26*0.5)+IF(P26&gt;15,0.5,0)+IF(N26&gt;0,6,0)&gt;12,6,IF(O26&gt;12,6,O26*0.5)+IF(P26&gt;15,0.5,0)+IF(N26&gt;0,6,0)),3)</f>
        <v>0</v>
      </c>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row>
    <row r="27" spans="1:54" ht="24.75" thickTop="1" thickBot="1" x14ac:dyDescent="0.4">
      <c r="A27" s="795" t="s">
        <v>104</v>
      </c>
      <c r="B27" s="796"/>
      <c r="C27" s="796"/>
      <c r="D27" s="796"/>
      <c r="E27" s="796"/>
      <c r="F27" s="796"/>
      <c r="G27" s="797"/>
      <c r="H27" s="210" t="s">
        <v>37</v>
      </c>
      <c r="I27" s="638" t="s">
        <v>100</v>
      </c>
      <c r="J27" s="639"/>
      <c r="K27" s="639"/>
      <c r="L27" s="640"/>
      <c r="M27" s="385">
        <f>SUMIFS(M6:M15,G6:G15,"AA",H6:H15,"NON")</f>
        <v>0</v>
      </c>
      <c r="N27" s="85">
        <f t="shared" si="39"/>
        <v>0</v>
      </c>
      <c r="O27" s="86">
        <f t="shared" si="40"/>
        <v>0</v>
      </c>
      <c r="P27" s="87">
        <f t="shared" si="41"/>
        <v>0</v>
      </c>
      <c r="Q27" s="6">
        <f t="shared" si="42"/>
        <v>0</v>
      </c>
      <c r="R27" s="6">
        <f t="shared" si="43"/>
        <v>0</v>
      </c>
      <c r="S27" s="6">
        <f t="shared" si="44"/>
        <v>0</v>
      </c>
      <c r="T27" s="6">
        <f t="shared" si="45"/>
        <v>0</v>
      </c>
      <c r="U27" s="6">
        <f t="shared" si="46"/>
        <v>0</v>
      </c>
      <c r="V27" s="6">
        <f t="shared" si="47"/>
        <v>0</v>
      </c>
      <c r="W27" s="6">
        <f t="shared" si="48"/>
        <v>0</v>
      </c>
      <c r="X27" s="6">
        <f t="shared" si="49"/>
        <v>0</v>
      </c>
      <c r="AB27" s="97"/>
      <c r="AC27" s="386">
        <f>IF(IF(O27&gt;12,3,O27*0.25)+IF(P27&gt;15,0.25,0)+IF(N27&gt;0,3,0)&gt;12,6,IF(O27&gt;12,3,O27*0.25)+IF(P27&gt;15,0.25,0)+IF(N27&gt;0,3,0))</f>
        <v>0</v>
      </c>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row>
    <row r="28" spans="1:54" ht="24.75" thickTop="1" thickBot="1" x14ac:dyDescent="0.4">
      <c r="A28" s="798"/>
      <c r="B28" s="799"/>
      <c r="C28" s="799"/>
      <c r="D28" s="799"/>
      <c r="E28" s="799"/>
      <c r="F28" s="799"/>
      <c r="G28" s="800"/>
      <c r="H28" s="211" t="s">
        <v>101</v>
      </c>
      <c r="I28" s="638" t="s">
        <v>150</v>
      </c>
      <c r="J28" s="639"/>
      <c r="K28" s="639"/>
      <c r="L28" s="640"/>
      <c r="M28" s="385">
        <f xml:space="preserve">   SUMIFS(M6:M15,G6:G15,"ALTRO",H6:H15,"SS")   +     SUMIFS(M6:M15,G6:G15,"CS",H6:H15,"SS")+SUMIFS(M6:M15,G6:G15,"AT",H6:H15,"SS")</f>
        <v>0</v>
      </c>
      <c r="N28" s="85">
        <f t="shared" si="39"/>
        <v>0</v>
      </c>
      <c r="O28" s="86">
        <f t="shared" si="40"/>
        <v>0</v>
      </c>
      <c r="P28" s="87">
        <f t="shared" si="41"/>
        <v>0</v>
      </c>
      <c r="Q28" s="6">
        <f t="shared" si="42"/>
        <v>0</v>
      </c>
      <c r="R28" s="6">
        <f t="shared" si="43"/>
        <v>0</v>
      </c>
      <c r="S28" s="6">
        <f t="shared" si="44"/>
        <v>0</v>
      </c>
      <c r="T28" s="6">
        <f t="shared" si="45"/>
        <v>0</v>
      </c>
      <c r="U28" s="6">
        <f t="shared" si="46"/>
        <v>0</v>
      </c>
      <c r="V28" s="6">
        <f t="shared" si="47"/>
        <v>0</v>
      </c>
      <c r="W28" s="6">
        <f t="shared" si="48"/>
        <v>0</v>
      </c>
      <c r="X28" s="6">
        <f t="shared" si="49"/>
        <v>0</v>
      </c>
      <c r="AB28" s="97"/>
      <c r="AC28" s="386">
        <f>ROUND(IF(IF(O28&gt;12,1.2,O28*0.1)+IF(P28&gt;15,0.1,0)+IF(N28&gt;0,1.2,0)&gt;12,1.2,IF(O28&gt;12,1.2,O28*0.1)+IF(P28&gt;15,0.1,0)+IF(N28&gt;0,1.2,0)),3)</f>
        <v>0</v>
      </c>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row>
    <row r="29" spans="1:54" ht="24.75" thickTop="1" thickBot="1" x14ac:dyDescent="0.4">
      <c r="A29" s="798"/>
      <c r="B29" s="799"/>
      <c r="C29" s="799"/>
      <c r="D29" s="799"/>
      <c r="E29" s="799"/>
      <c r="F29" s="799"/>
      <c r="G29" s="800"/>
      <c r="H29" s="211" t="s">
        <v>101</v>
      </c>
      <c r="I29" s="638" t="s">
        <v>100</v>
      </c>
      <c r="J29" s="639"/>
      <c r="K29" s="639"/>
      <c r="L29" s="640"/>
      <c r="M29" s="385">
        <f>SUMIFS(M6:M15,G6:G15,"ALTRO",H6:H15,"NON")     +SUMIFS(M6:M15,G6:G15,"cs",H6:H15,"NON")      +SUMIFS(M6:M15,G6:G15,"AT",H6:H15,"NON")</f>
        <v>0</v>
      </c>
      <c r="N29" s="85">
        <f t="shared" si="39"/>
        <v>0</v>
      </c>
      <c r="O29" s="86">
        <f t="shared" si="40"/>
        <v>0</v>
      </c>
      <c r="P29" s="87">
        <f t="shared" si="41"/>
        <v>0</v>
      </c>
      <c r="Q29" s="6">
        <f t="shared" si="42"/>
        <v>0</v>
      </c>
      <c r="R29" s="6">
        <f t="shared" si="43"/>
        <v>0</v>
      </c>
      <c r="S29" s="6">
        <f t="shared" si="44"/>
        <v>0</v>
      </c>
      <c r="T29" s="6">
        <f t="shared" si="45"/>
        <v>0</v>
      </c>
      <c r="U29" s="6">
        <f t="shared" si="46"/>
        <v>0</v>
      </c>
      <c r="V29" s="6">
        <f t="shared" si="47"/>
        <v>0</v>
      </c>
      <c r="W29" s="6">
        <f t="shared" si="48"/>
        <v>0</v>
      </c>
      <c r="X29" s="6">
        <f t="shared" si="49"/>
        <v>0</v>
      </c>
      <c r="AB29" s="97"/>
      <c r="AC29" s="386">
        <f>ROUND(IF(IF(O29&gt;12,0.6,O29*0.05)+IF(P29&gt;15,0.05,0)+IF(N29&gt;0,0.6,0)&gt;12,0.6,IF(O29&gt;12,0.6,O29*0.05)+IF(P29&gt;15,0.05,0)+IF(N29&gt;0,0.6,0)),3)</f>
        <v>0</v>
      </c>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row>
    <row r="30" spans="1:54" ht="24.75" thickTop="1" thickBot="1" x14ac:dyDescent="0.4">
      <c r="A30" s="778" t="s">
        <v>109</v>
      </c>
      <c r="B30" s="779"/>
      <c r="C30" s="779"/>
      <c r="D30" s="779"/>
      <c r="E30" s="779"/>
      <c r="F30" s="666" t="str">
        <f>IF(+Anno_1=0,"",+Anno_1)</f>
        <v/>
      </c>
      <c r="G30" s="667"/>
      <c r="H30" s="211" t="s">
        <v>101</v>
      </c>
      <c r="I30" s="638" t="s">
        <v>154</v>
      </c>
      <c r="J30" s="639"/>
      <c r="K30" s="639"/>
      <c r="L30" s="640"/>
      <c r="M30" s="389">
        <f>SUMIFS(M6:M15,G6:G15,"ALTRO",H6:H15,"ENTE")</f>
        <v>0</v>
      </c>
      <c r="N30" s="82">
        <f t="shared" si="39"/>
        <v>0</v>
      </c>
      <c r="O30" s="83">
        <f t="shared" si="40"/>
        <v>0</v>
      </c>
      <c r="P30" s="84">
        <f t="shared" si="41"/>
        <v>0</v>
      </c>
      <c r="Q30" s="6">
        <f t="shared" si="42"/>
        <v>0</v>
      </c>
      <c r="R30" s="6">
        <f t="shared" si="43"/>
        <v>0</v>
      </c>
      <c r="S30" s="6">
        <f t="shared" si="44"/>
        <v>0</v>
      </c>
      <c r="T30" s="6">
        <f t="shared" si="45"/>
        <v>0</v>
      </c>
      <c r="U30" s="6">
        <f t="shared" si="46"/>
        <v>0</v>
      </c>
      <c r="V30" s="6">
        <f t="shared" si="47"/>
        <v>0</v>
      </c>
      <c r="W30" s="6">
        <f t="shared" si="48"/>
        <v>0</v>
      </c>
      <c r="X30" s="6">
        <f t="shared" si="49"/>
        <v>0</v>
      </c>
      <c r="AB30" s="97"/>
      <c r="AC30" s="386">
        <f>ROUND(IF(IF(O30&gt;12,0.6,O30*0.05)+IF(P30&gt;15,0.05,0)+IF(N30&gt;0,0.6,0)&gt;12,0.6,IF(O30&gt;12,0.6,O30*0.05)+IF(P30&gt;15,0.05,0)+IF(N30&gt;0,0.6,0)),3)</f>
        <v>0</v>
      </c>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row>
    <row r="31" spans="1:54" ht="24.75" thickTop="1" thickBot="1" x14ac:dyDescent="0.4">
      <c r="A31" s="780"/>
      <c r="B31" s="781"/>
      <c r="C31" s="781"/>
      <c r="D31" s="781"/>
      <c r="E31" s="781"/>
      <c r="F31" s="668"/>
      <c r="G31" s="669"/>
      <c r="H31" s="656" t="s">
        <v>110</v>
      </c>
      <c r="I31" s="657"/>
      <c r="J31" s="657"/>
      <c r="K31" s="657"/>
      <c r="L31" s="658"/>
      <c r="M31" s="390">
        <f>SUM(M26:M30)</f>
        <v>0</v>
      </c>
      <c r="N31" s="148">
        <f t="shared" si="39"/>
        <v>0</v>
      </c>
      <c r="O31" s="146">
        <f t="shared" si="40"/>
        <v>0</v>
      </c>
      <c r="P31" s="147">
        <f t="shared" si="41"/>
        <v>0</v>
      </c>
      <c r="Q31" s="6">
        <f t="shared" si="42"/>
        <v>0</v>
      </c>
      <c r="R31" s="6">
        <f>M31/365</f>
        <v>0</v>
      </c>
      <c r="S31" s="6">
        <f t="shared" si="44"/>
        <v>0</v>
      </c>
      <c r="T31" s="6">
        <f t="shared" si="45"/>
        <v>0</v>
      </c>
      <c r="U31" s="6">
        <f>M31-T31</f>
        <v>0</v>
      </c>
      <c r="V31" s="6">
        <f t="shared" si="47"/>
        <v>0</v>
      </c>
      <c r="W31" s="6">
        <f t="shared" si="48"/>
        <v>0</v>
      </c>
      <c r="X31" s="6">
        <f t="shared" si="49"/>
        <v>0</v>
      </c>
      <c r="AB31" s="97"/>
      <c r="AC31" s="388">
        <f>IF(SUM(AC26:AC30)&gt;6,6,SUM(AC26:AC30))</f>
        <v>0</v>
      </c>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row>
    <row r="32" spans="1:54" ht="23.25" x14ac:dyDescent="0.2">
      <c r="A32" s="201"/>
      <c r="B32" s="201"/>
      <c r="C32" s="201"/>
      <c r="D32" s="201"/>
      <c r="E32" s="201"/>
      <c r="F32" s="201"/>
      <c r="G32" s="201"/>
      <c r="H32" s="105"/>
      <c r="I32" s="106"/>
      <c r="J32" s="101"/>
      <c r="K32" s="101"/>
      <c r="L32" s="101"/>
      <c r="M32" s="392"/>
      <c r="N32" s="107"/>
      <c r="O32" s="107"/>
      <c r="P32" s="107"/>
      <c r="Q32" s="97"/>
      <c r="R32" s="97"/>
      <c r="S32" s="97"/>
      <c r="T32" s="97"/>
      <c r="U32" s="97"/>
      <c r="V32" s="97"/>
      <c r="W32" s="97"/>
      <c r="X32" s="97"/>
      <c r="Y32" s="97"/>
      <c r="Z32" s="97"/>
      <c r="AA32" s="97"/>
      <c r="AB32" s="97"/>
      <c r="AC32" s="109"/>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row>
    <row r="33" spans="1:54" ht="24" thickBot="1" x14ac:dyDescent="0.4">
      <c r="A33" s="201"/>
      <c r="B33" s="201"/>
      <c r="C33" s="201"/>
      <c r="D33" s="201"/>
      <c r="E33" s="201"/>
      <c r="F33" s="201"/>
      <c r="G33" s="201"/>
      <c r="H33" s="97"/>
      <c r="I33" s="97"/>
      <c r="J33" s="97"/>
      <c r="K33" s="97"/>
      <c r="L33" s="97"/>
      <c r="M33" s="392"/>
      <c r="N33" s="103" t="s">
        <v>85</v>
      </c>
      <c r="O33" s="103" t="s">
        <v>86</v>
      </c>
      <c r="P33" s="103" t="s">
        <v>87</v>
      </c>
      <c r="Q33" s="110"/>
      <c r="R33" s="110"/>
      <c r="S33" s="110"/>
      <c r="T33" s="110"/>
      <c r="U33" s="110"/>
      <c r="V33" s="110"/>
      <c r="W33" s="110"/>
      <c r="X33" s="110"/>
      <c r="Y33" s="97"/>
      <c r="Z33" s="97"/>
      <c r="AA33" s="97"/>
      <c r="AB33" s="97"/>
      <c r="AC33" s="104" t="s">
        <v>103</v>
      </c>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row>
    <row r="34" spans="1:54" ht="24.75" thickTop="1" thickBot="1" x14ac:dyDescent="0.4">
      <c r="A34" s="786" t="s">
        <v>102</v>
      </c>
      <c r="B34" s="787"/>
      <c r="C34" s="787"/>
      <c r="D34" s="787"/>
      <c r="E34" s="787"/>
      <c r="F34" s="787"/>
      <c r="G34" s="788"/>
      <c r="H34" s="210" t="s">
        <v>61</v>
      </c>
      <c r="I34" s="638" t="s">
        <v>150</v>
      </c>
      <c r="J34" s="639"/>
      <c r="K34" s="639"/>
      <c r="L34" s="640"/>
      <c r="M34" s="385">
        <f>SUMIFS(M6:M15,G6:G15,"AT",H6:H15,"ss")</f>
        <v>0</v>
      </c>
      <c r="N34" s="94">
        <f t="shared" ref="N34:N39" si="50">FLOOR(R34,1)</f>
        <v>0</v>
      </c>
      <c r="O34" s="95">
        <f t="shared" ref="O34:O39" si="51">FLOOR(V34,1)</f>
        <v>0</v>
      </c>
      <c r="P34" s="96">
        <f t="shared" ref="P34:P39" si="52">U34-X34</f>
        <v>0</v>
      </c>
      <c r="Q34" s="6">
        <f t="shared" ref="Q34:Q39" si="53">T34+X34+Y34</f>
        <v>0</v>
      </c>
      <c r="R34" s="6">
        <f t="shared" ref="R34:R38" si="54">M34/365</f>
        <v>0</v>
      </c>
      <c r="S34" s="6">
        <f t="shared" ref="S34:S39" si="55">FLOOR(R34,1)</f>
        <v>0</v>
      </c>
      <c r="T34" s="6">
        <f t="shared" ref="T34:T39" si="56">S34*365</f>
        <v>0</v>
      </c>
      <c r="U34" s="6">
        <f t="shared" ref="U34:U38" si="57">M34-T34</f>
        <v>0</v>
      </c>
      <c r="V34" s="6">
        <f t="shared" ref="V34:V39" si="58">U34/30</f>
        <v>0</v>
      </c>
      <c r="W34" s="6">
        <f t="shared" ref="W34:W39" si="59">FLOOR(V34,1)</f>
        <v>0</v>
      </c>
      <c r="X34" s="6">
        <f t="shared" ref="X34:X39" si="60">W34*30</f>
        <v>0</v>
      </c>
      <c r="AB34" s="97"/>
      <c r="AC34" s="386">
        <f>ROUND(IF(IF(O34&gt;12,6,O34*0.5)+IF(P34&gt;15,0.5,0)+IF(N34&gt;0,6,0)&gt;12,6,IF(O34&gt;12,6,O34*0.5)+IF(P34&gt;15,0.5,0)+IF(N34&gt;0,6,0)),3)</f>
        <v>0</v>
      </c>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row>
    <row r="35" spans="1:54" ht="24.75" thickTop="1" thickBot="1" x14ac:dyDescent="0.4">
      <c r="A35" s="789" t="s">
        <v>106</v>
      </c>
      <c r="B35" s="790"/>
      <c r="C35" s="790"/>
      <c r="D35" s="790"/>
      <c r="E35" s="790"/>
      <c r="F35" s="790"/>
      <c r="G35" s="791"/>
      <c r="H35" s="210" t="s">
        <v>61</v>
      </c>
      <c r="I35" s="638" t="s">
        <v>100</v>
      </c>
      <c r="J35" s="639"/>
      <c r="K35" s="639"/>
      <c r="L35" s="640"/>
      <c r="M35" s="385">
        <f>SUMIFS(M6:M15,G6:G15,"AT",H6:H15,"NON")</f>
        <v>0</v>
      </c>
      <c r="N35" s="85">
        <f t="shared" si="50"/>
        <v>0</v>
      </c>
      <c r="O35" s="86">
        <f t="shared" si="51"/>
        <v>0</v>
      </c>
      <c r="P35" s="87">
        <f t="shared" si="52"/>
        <v>0</v>
      </c>
      <c r="Q35" s="6">
        <f t="shared" si="53"/>
        <v>0</v>
      </c>
      <c r="R35" s="6">
        <f t="shared" si="54"/>
        <v>0</v>
      </c>
      <c r="S35" s="6">
        <f t="shared" si="55"/>
        <v>0</v>
      </c>
      <c r="T35" s="6">
        <f t="shared" si="56"/>
        <v>0</v>
      </c>
      <c r="U35" s="6">
        <f t="shared" si="57"/>
        <v>0</v>
      </c>
      <c r="V35" s="6">
        <f t="shared" si="58"/>
        <v>0</v>
      </c>
      <c r="W35" s="6">
        <f t="shared" si="59"/>
        <v>0</v>
      </c>
      <c r="X35" s="6">
        <f t="shared" si="60"/>
        <v>0</v>
      </c>
      <c r="AB35" s="97"/>
      <c r="AC35" s="386">
        <f>ROUND(IF(IF(O35&gt;12,3,O35*0.25)+IF(P35&gt;15,0.25,0)+IF(N35&gt;0,3,0)&gt;12,6,IF(O35&gt;12,3,O35*0.25)+IF(P35&gt;15,0.25,0)+IF(N35&gt;0,3,0)),3)</f>
        <v>0</v>
      </c>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row>
    <row r="36" spans="1:54" ht="24.75" thickTop="1" thickBot="1" x14ac:dyDescent="0.4">
      <c r="A36" s="792"/>
      <c r="B36" s="793"/>
      <c r="C36" s="793"/>
      <c r="D36" s="793"/>
      <c r="E36" s="793"/>
      <c r="F36" s="793"/>
      <c r="G36" s="794"/>
      <c r="H36" s="211" t="s">
        <v>101</v>
      </c>
      <c r="I36" s="638" t="s">
        <v>150</v>
      </c>
      <c r="J36" s="639"/>
      <c r="K36" s="639"/>
      <c r="L36" s="640"/>
      <c r="M36" s="385">
        <f>SUMIFS(M6:M15,G6:G15,"ALTRO",H6:H15,"SS")+SUMIFS(M6:M15,G6:G15,"CS",H6:H15,"SS")+SUMIFS(M6:M15,G6:G15,"AA",H6:H15,"SS")</f>
        <v>0</v>
      </c>
      <c r="N36" s="85">
        <f t="shared" si="50"/>
        <v>0</v>
      </c>
      <c r="O36" s="86">
        <f t="shared" si="51"/>
        <v>0</v>
      </c>
      <c r="P36" s="87">
        <f t="shared" si="52"/>
        <v>0</v>
      </c>
      <c r="Q36" s="6">
        <f t="shared" si="53"/>
        <v>0</v>
      </c>
      <c r="R36" s="6">
        <f t="shared" si="54"/>
        <v>0</v>
      </c>
      <c r="S36" s="6">
        <f t="shared" si="55"/>
        <v>0</v>
      </c>
      <c r="T36" s="6">
        <f t="shared" si="56"/>
        <v>0</v>
      </c>
      <c r="U36" s="6">
        <f t="shared" si="57"/>
        <v>0</v>
      </c>
      <c r="V36" s="6">
        <f t="shared" si="58"/>
        <v>0</v>
      </c>
      <c r="W36" s="6">
        <f t="shared" si="59"/>
        <v>0</v>
      </c>
      <c r="X36" s="6">
        <f t="shared" si="60"/>
        <v>0</v>
      </c>
      <c r="AB36" s="97"/>
      <c r="AC36" s="386">
        <f>ROUND(IF(IF(O36&gt;12,1.2,O36*0.1)+IF(P36&gt;15,0.1,0)+IF(N36&gt;0,1.2,0)&gt;12,1.2,IF(O36&gt;12,1.2,O36*0.1)+IF(P36&gt;15,0.1,0)+IF(N36&gt;0,1.2,0)),3)</f>
        <v>0</v>
      </c>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row>
    <row r="37" spans="1:54" ht="24.75" thickTop="1" thickBot="1" x14ac:dyDescent="0.4">
      <c r="A37" s="792"/>
      <c r="B37" s="793"/>
      <c r="C37" s="793"/>
      <c r="D37" s="793"/>
      <c r="E37" s="793"/>
      <c r="F37" s="793"/>
      <c r="G37" s="794"/>
      <c r="H37" s="211" t="s">
        <v>101</v>
      </c>
      <c r="I37" s="638" t="s">
        <v>100</v>
      </c>
      <c r="J37" s="639"/>
      <c r="K37" s="639"/>
      <c r="L37" s="640"/>
      <c r="M37" s="385">
        <f>SUMIFS(M6:M15,G6:G15,"ALTRO",H6:H15,"NON")+          SUMIFS(M6:M15,G6:G15,"cs",H6:H15,"NON")                 +SUMIFS(M6:M15,G6:G15,"Aa",H6:H15,"NON")</f>
        <v>0</v>
      </c>
      <c r="N37" s="85">
        <f t="shared" si="50"/>
        <v>0</v>
      </c>
      <c r="O37" s="86">
        <f t="shared" si="51"/>
        <v>0</v>
      </c>
      <c r="P37" s="87">
        <f t="shared" si="52"/>
        <v>0</v>
      </c>
      <c r="Q37" s="6">
        <f t="shared" si="53"/>
        <v>0</v>
      </c>
      <c r="R37" s="6">
        <f t="shared" si="54"/>
        <v>0</v>
      </c>
      <c r="S37" s="6">
        <f t="shared" si="55"/>
        <v>0</v>
      </c>
      <c r="T37" s="6">
        <f t="shared" si="56"/>
        <v>0</v>
      </c>
      <c r="U37" s="6">
        <f t="shared" si="57"/>
        <v>0</v>
      </c>
      <c r="V37" s="6">
        <f t="shared" si="58"/>
        <v>0</v>
      </c>
      <c r="W37" s="6">
        <f t="shared" si="59"/>
        <v>0</v>
      </c>
      <c r="X37" s="6">
        <f t="shared" si="60"/>
        <v>0</v>
      </c>
      <c r="AB37" s="97"/>
      <c r="AC37" s="386">
        <f>ROUND(IF(IF(O37&gt;12,0.6,O37*0.05)+IF(P37&gt;15,0.05,0)+IF(N37&gt;0,0.6,0)&gt;12,0.6,IF(O37&gt;12,0.6,O37*0.05)+IF(P37&gt;15,0.05,0)+IF(N37&gt;0,0.6,0)),3)</f>
        <v>0</v>
      </c>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row>
    <row r="38" spans="1:54" ht="24.75" thickTop="1" thickBot="1" x14ac:dyDescent="0.4">
      <c r="A38" s="782" t="s">
        <v>109</v>
      </c>
      <c r="B38" s="783"/>
      <c r="C38" s="783"/>
      <c r="D38" s="783"/>
      <c r="E38" s="783"/>
      <c r="F38" s="634" t="str">
        <f>IF(+Anno_1=0,"",+Anno_1)</f>
        <v/>
      </c>
      <c r="G38" s="635"/>
      <c r="H38" s="211" t="s">
        <v>101</v>
      </c>
      <c r="I38" s="638" t="s">
        <v>154</v>
      </c>
      <c r="J38" s="639"/>
      <c r="K38" s="639"/>
      <c r="L38" s="640"/>
      <c r="M38" s="385">
        <f>SUMIFS(M6:M15,G6:G15,"ALTRO",H6:H15,"ENTE")</f>
        <v>0</v>
      </c>
      <c r="N38" s="91">
        <f t="shared" si="50"/>
        <v>0</v>
      </c>
      <c r="O38" s="92">
        <f t="shared" si="51"/>
        <v>0</v>
      </c>
      <c r="P38" s="93">
        <f t="shared" si="52"/>
        <v>0</v>
      </c>
      <c r="Q38" s="6">
        <f t="shared" si="53"/>
        <v>0</v>
      </c>
      <c r="R38" s="6">
        <f t="shared" si="54"/>
        <v>0</v>
      </c>
      <c r="S38" s="6">
        <f t="shared" si="55"/>
        <v>0</v>
      </c>
      <c r="T38" s="6">
        <f t="shared" si="56"/>
        <v>0</v>
      </c>
      <c r="U38" s="6">
        <f t="shared" si="57"/>
        <v>0</v>
      </c>
      <c r="V38" s="6">
        <f t="shared" si="58"/>
        <v>0</v>
      </c>
      <c r="W38" s="6">
        <f t="shared" si="59"/>
        <v>0</v>
      </c>
      <c r="X38" s="6">
        <f t="shared" si="60"/>
        <v>0</v>
      </c>
      <c r="AB38" s="97"/>
      <c r="AC38" s="386">
        <f>ROUND(IF(IF(O38&gt;12,0.6,O38*0.05)+IF(P38&gt;15,0.05,0)+IF(N38&gt;0,0.6,0)&gt;12,0.6,IF(O38&gt;12,0.6,O38*0.05)+IF(P38&gt;15,0.05,0)+IF(N38&gt;0,0.6,0)),3)</f>
        <v>0</v>
      </c>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row>
    <row r="39" spans="1:54" ht="24.75" thickTop="1" thickBot="1" x14ac:dyDescent="0.4">
      <c r="A39" s="784"/>
      <c r="B39" s="785"/>
      <c r="C39" s="785"/>
      <c r="D39" s="785"/>
      <c r="E39" s="785"/>
      <c r="F39" s="636"/>
      <c r="G39" s="637"/>
      <c r="H39" s="656" t="s">
        <v>110</v>
      </c>
      <c r="I39" s="657"/>
      <c r="J39" s="657"/>
      <c r="K39" s="657"/>
      <c r="L39" s="658"/>
      <c r="M39" s="390">
        <f>SUM(M34:M38)</f>
        <v>0</v>
      </c>
      <c r="N39" s="148">
        <f t="shared" si="50"/>
        <v>0</v>
      </c>
      <c r="O39" s="146">
        <f t="shared" si="51"/>
        <v>0</v>
      </c>
      <c r="P39" s="147">
        <f t="shared" si="52"/>
        <v>0</v>
      </c>
      <c r="Q39" s="6">
        <f t="shared" si="53"/>
        <v>0</v>
      </c>
      <c r="R39" s="6">
        <f>M39/365</f>
        <v>0</v>
      </c>
      <c r="S39" s="6">
        <f t="shared" si="55"/>
        <v>0</v>
      </c>
      <c r="T39" s="6">
        <f t="shared" si="56"/>
        <v>0</v>
      </c>
      <c r="U39" s="6">
        <f>M39-T39</f>
        <v>0</v>
      </c>
      <c r="V39" s="6">
        <f t="shared" si="58"/>
        <v>0</v>
      </c>
      <c r="W39" s="6">
        <f t="shared" si="59"/>
        <v>0</v>
      </c>
      <c r="X39" s="6">
        <f t="shared" si="60"/>
        <v>0</v>
      </c>
      <c r="AB39" s="97"/>
      <c r="AC39" s="388">
        <f>IF(SUM(AC34:AC38)&gt;6,6,SUM(AC34:AC38))</f>
        <v>0</v>
      </c>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row>
    <row r="40" spans="1:54" ht="23.25" x14ac:dyDescent="0.2">
      <c r="A40" s="97"/>
      <c r="B40" s="97"/>
      <c r="C40" s="97"/>
      <c r="D40" s="97"/>
      <c r="E40" s="97"/>
      <c r="F40" s="97"/>
      <c r="G40" s="97"/>
      <c r="H40" s="105"/>
      <c r="I40" s="106"/>
      <c r="J40" s="101"/>
      <c r="K40" s="101"/>
      <c r="L40" s="101"/>
      <c r="M40" s="102"/>
      <c r="N40" s="111"/>
      <c r="O40" s="111"/>
      <c r="P40" s="111"/>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row>
    <row r="41" spans="1:54" ht="23.25" x14ac:dyDescent="0.2">
      <c r="A41" s="97"/>
      <c r="B41" s="97"/>
      <c r="C41" s="97"/>
      <c r="D41" s="97"/>
      <c r="E41" s="97"/>
      <c r="F41" s="97"/>
      <c r="G41" s="97"/>
      <c r="H41" s="105"/>
      <c r="I41" s="106"/>
      <c r="J41" s="101"/>
      <c r="K41" s="101"/>
      <c r="L41" s="101"/>
      <c r="M41" s="102"/>
      <c r="N41" s="111"/>
      <c r="O41" s="111"/>
      <c r="P41" s="111"/>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row>
    <row r="42" spans="1:54" x14ac:dyDescent="0.2">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row>
    <row r="43" spans="1:54" x14ac:dyDescent="0.2">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row>
    <row r="44" spans="1:54"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row>
    <row r="45" spans="1:54"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row>
    <row r="46" spans="1:54"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row>
    <row r="47" spans="1:54"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row>
    <row r="48" spans="1:54"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row>
    <row r="49" spans="1:54"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row>
    <row r="50" spans="1:54" x14ac:dyDescent="0.2">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row>
    <row r="51" spans="1:54" x14ac:dyDescent="0.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row>
    <row r="52" spans="1:54" x14ac:dyDescent="0.2">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row>
    <row r="53" spans="1:54" x14ac:dyDescent="0.2">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row>
    <row r="54" spans="1:54"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row>
    <row r="55" spans="1:54" x14ac:dyDescent="0.2">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row>
    <row r="56" spans="1:54"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row>
  </sheetData>
  <sheetProtection algorithmName="SHA-512" hashValue="/Nx4tfG24TosqZGTIv4Plyl/7qFxARVnf6hZg2aH0Ixusk/LpDBONkR7CV9aPfWXavhQi1faDbuuSCOZ6WNNsA==" saltValue="7sFKHEnbfAsLfsZ7p//E2Q==" spinCount="100000" sheet="1" objects="1" scenarios="1"/>
  <mergeCells count="70">
    <mergeCell ref="AF2:AG2"/>
    <mergeCell ref="AI4:AN4"/>
    <mergeCell ref="AI6:AN6"/>
    <mergeCell ref="AI10:AN10"/>
    <mergeCell ref="AI11:AN11"/>
    <mergeCell ref="AI1:AN2"/>
    <mergeCell ref="AI12:AN13"/>
    <mergeCell ref="A4:A5"/>
    <mergeCell ref="B4:B5"/>
    <mergeCell ref="C4:C5"/>
    <mergeCell ref="D4:D5"/>
    <mergeCell ref="E4:E5"/>
    <mergeCell ref="AE4:AG6"/>
    <mergeCell ref="A6:A15"/>
    <mergeCell ref="H6:L6"/>
    <mergeCell ref="AC6:AC15"/>
    <mergeCell ref="H7:L7"/>
    <mergeCell ref="AE7:AG7"/>
    <mergeCell ref="F4:F5"/>
    <mergeCell ref="G4:G5"/>
    <mergeCell ref="H4:L5"/>
    <mergeCell ref="M4:M5"/>
    <mergeCell ref="A1:B2"/>
    <mergeCell ref="C1:C2"/>
    <mergeCell ref="F1:J2"/>
    <mergeCell ref="K1:AC2"/>
    <mergeCell ref="H3:L3"/>
    <mergeCell ref="N4:P4"/>
    <mergeCell ref="AC4:AC5"/>
    <mergeCell ref="H8:L8"/>
    <mergeCell ref="AE8:AG8"/>
    <mergeCell ref="H9:L9"/>
    <mergeCell ref="H10:L10"/>
    <mergeCell ref="AD10:AD13"/>
    <mergeCell ref="AE10:AG15"/>
    <mergeCell ref="H14:L14"/>
    <mergeCell ref="H15:L15"/>
    <mergeCell ref="H11:L11"/>
    <mergeCell ref="H12:L12"/>
    <mergeCell ref="H13:L13"/>
    <mergeCell ref="A18:G18"/>
    <mergeCell ref="I18:L18"/>
    <mergeCell ref="A19:G21"/>
    <mergeCell ref="I19:L19"/>
    <mergeCell ref="I20:L20"/>
    <mergeCell ref="I21:L21"/>
    <mergeCell ref="A22:E23"/>
    <mergeCell ref="F22:G23"/>
    <mergeCell ref="I22:L22"/>
    <mergeCell ref="H23:L23"/>
    <mergeCell ref="A26:G26"/>
    <mergeCell ref="I26:L26"/>
    <mergeCell ref="A27:G29"/>
    <mergeCell ref="I27:L27"/>
    <mergeCell ref="I28:L28"/>
    <mergeCell ref="I29:L29"/>
    <mergeCell ref="A30:E31"/>
    <mergeCell ref="F30:G31"/>
    <mergeCell ref="I30:L30"/>
    <mergeCell ref="H31:L31"/>
    <mergeCell ref="A38:E39"/>
    <mergeCell ref="F38:G39"/>
    <mergeCell ref="I38:L38"/>
    <mergeCell ref="H39:L39"/>
    <mergeCell ref="A34:G34"/>
    <mergeCell ref="I34:L34"/>
    <mergeCell ref="A35:G37"/>
    <mergeCell ref="I35:L35"/>
    <mergeCell ref="I36:L36"/>
    <mergeCell ref="I37:L37"/>
  </mergeCells>
  <pageMargins left="0.7" right="0.7" top="0.75" bottom="0.75" header="0.3" footer="0.3"/>
  <pageSetup paperSize="9" scale="6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2">
    <pageSetUpPr fitToPage="1"/>
  </sheetPr>
  <dimension ref="A1:AN221"/>
  <sheetViews>
    <sheetView showGridLines="0" zoomScale="69" zoomScaleNormal="60" workbookViewId="0">
      <selection activeCell="M3" sqref="M3"/>
    </sheetView>
  </sheetViews>
  <sheetFormatPr defaultRowHeight="12.75" x14ac:dyDescent="0.2"/>
  <cols>
    <col min="2" max="2" width="65.5" customWidth="1"/>
    <col min="3" max="3" width="18.33203125" customWidth="1"/>
    <col min="4" max="4" width="0.1640625" hidden="1" customWidth="1"/>
    <col min="5" max="5" width="13.1640625" customWidth="1"/>
    <col min="6" max="6" width="18" customWidth="1"/>
    <col min="7" max="7" width="25.5" customWidth="1"/>
    <col min="8" max="8" width="19.6640625" customWidth="1"/>
    <col min="9" max="9" width="16.33203125" customWidth="1"/>
    <col min="12" max="12" width="65.5" customWidth="1"/>
    <col min="13" max="13" width="14.1640625" customWidth="1"/>
    <col min="14" max="14" width="0.1640625" customWidth="1"/>
    <col min="15" max="15" width="11.1640625" customWidth="1"/>
    <col min="16" max="16" width="17.6640625" customWidth="1"/>
    <col min="17" max="17" width="22.33203125" customWidth="1"/>
    <col min="18" max="18" width="21.83203125" customWidth="1"/>
    <col min="19" max="19" width="17.83203125" customWidth="1"/>
    <col min="22" max="22" width="65.6640625" customWidth="1"/>
    <col min="23" max="23" width="14.5" customWidth="1"/>
    <col min="24" max="24" width="0" hidden="1" customWidth="1"/>
    <col min="25" max="25" width="11.1640625" customWidth="1"/>
    <col min="26" max="26" width="16.1640625" customWidth="1"/>
    <col min="27" max="27" width="18.5" customWidth="1"/>
    <col min="28" max="28" width="23" customWidth="1"/>
    <col min="29" max="29" width="15.6640625" customWidth="1"/>
    <col min="34" max="34" width="59.1640625" customWidth="1"/>
    <col min="35" max="35" width="11.6640625" customWidth="1"/>
    <col min="36" max="36" width="14.1640625" customWidth="1"/>
    <col min="39" max="39" width="16.33203125" customWidth="1"/>
    <col min="40" max="40" width="16.5" customWidth="1"/>
    <col min="468" max="468" width="9.1640625" customWidth="1"/>
    <col min="469" max="469" width="4" customWidth="1"/>
    <col min="470" max="470" width="3.1640625" customWidth="1"/>
    <col min="471" max="471" width="9.6640625" customWidth="1"/>
    <col min="472" max="472" width="30.6640625" customWidth="1"/>
    <col min="473" max="473" width="16.1640625" customWidth="1"/>
    <col min="474" max="474" width="16" customWidth="1"/>
    <col min="475" max="475" width="8.6640625" customWidth="1"/>
    <col min="476" max="476" width="4.6640625" customWidth="1"/>
    <col min="477" max="477" width="13.1640625" customWidth="1"/>
    <col min="478" max="478" width="10.6640625" customWidth="1"/>
    <col min="480" max="487" width="0" hidden="1" customWidth="1"/>
    <col min="488" max="488" width="0.5" customWidth="1"/>
    <col min="489" max="489" width="1" customWidth="1"/>
    <col min="490" max="490" width="6.6640625" customWidth="1"/>
    <col min="491" max="491" width="3.1640625" customWidth="1"/>
    <col min="492" max="492" width="11.6640625" customWidth="1"/>
    <col min="493" max="493" width="35.83203125" customWidth="1"/>
    <col min="494" max="494" width="16.1640625" customWidth="1"/>
    <col min="495" max="495" width="16" customWidth="1"/>
    <col min="497" max="497" width="3.1640625" customWidth="1"/>
    <col min="498" max="498" width="12.83203125" customWidth="1"/>
    <col min="499" max="499" width="10.6640625" customWidth="1"/>
    <col min="501" max="509" width="0" hidden="1" customWidth="1"/>
    <col min="510" max="510" width="4" customWidth="1"/>
    <col min="511" max="511" width="5.5" customWidth="1"/>
    <col min="512" max="512" width="3.1640625" customWidth="1"/>
    <col min="513" max="513" width="11.6640625" customWidth="1"/>
    <col min="514" max="514" width="23.33203125" customWidth="1"/>
    <col min="515" max="515" width="16.1640625" customWidth="1"/>
    <col min="516" max="516" width="16" customWidth="1"/>
    <col min="518" max="518" width="5.1640625" customWidth="1"/>
    <col min="519" max="519" width="10" customWidth="1"/>
    <col min="520" max="520" width="10.6640625" customWidth="1"/>
    <col min="522" max="530" width="0" hidden="1" customWidth="1"/>
    <col min="531" max="531" width="4" customWidth="1"/>
    <col min="532" max="532" width="5.33203125" customWidth="1"/>
    <col min="533" max="533" width="3.1640625" customWidth="1"/>
    <col min="534" max="534" width="11.6640625" customWidth="1"/>
    <col min="535" max="535" width="29.83203125" customWidth="1"/>
    <col min="536" max="536" width="16.1640625" customWidth="1"/>
    <col min="537" max="537" width="16" customWidth="1"/>
    <col min="539" max="539" width="4.6640625" customWidth="1"/>
    <col min="540" max="540" width="10" customWidth="1"/>
    <col min="541" max="541" width="10.6640625" customWidth="1"/>
    <col min="543" max="551" width="0" hidden="1" customWidth="1"/>
    <col min="552" max="552" width="4" customWidth="1"/>
    <col min="553" max="553" width="7.33203125" customWidth="1"/>
    <col min="554" max="554" width="3.1640625" customWidth="1"/>
    <col min="555" max="555" width="11.6640625" customWidth="1"/>
    <col min="556" max="556" width="24.83203125" customWidth="1"/>
    <col min="557" max="557" width="16.1640625" customWidth="1"/>
    <col min="558" max="558" width="16" customWidth="1"/>
    <col min="560" max="560" width="3.1640625" customWidth="1"/>
    <col min="561" max="561" width="10" customWidth="1"/>
    <col min="562" max="562" width="10.6640625" customWidth="1"/>
    <col min="564" max="572" width="0" hidden="1" customWidth="1"/>
    <col min="573" max="573" width="4" customWidth="1"/>
  </cols>
  <sheetData>
    <row r="1" spans="1:29" ht="36.4" customHeight="1" thickTop="1" thickBot="1" x14ac:dyDescent="0.25">
      <c r="A1" s="182" t="s">
        <v>37</v>
      </c>
      <c r="B1" s="526" t="s">
        <v>38</v>
      </c>
      <c r="C1" s="526"/>
      <c r="D1" s="526"/>
      <c r="E1" s="526"/>
      <c r="F1" s="194"/>
      <c r="G1" s="222" t="s">
        <v>152</v>
      </c>
      <c r="H1" s="530" t="str">
        <f>IF(AND(F1&lt;&gt;"si",F1&lt;&gt;"NO",F1&lt;&gt;""),"Devi inserire SI o NO !!"," ")</f>
        <v xml:space="preserve"> </v>
      </c>
      <c r="I1" s="179"/>
      <c r="J1" s="180"/>
      <c r="K1" s="181" t="s">
        <v>30</v>
      </c>
      <c r="L1" s="527" t="s">
        <v>13</v>
      </c>
      <c r="M1" s="528"/>
      <c r="N1" s="528"/>
      <c r="O1" s="529"/>
      <c r="P1" s="195"/>
      <c r="Q1" s="222" t="s">
        <v>156</v>
      </c>
      <c r="R1" s="531" t="str">
        <f>IF(AND(P1&lt;&gt;"si",P1&lt;&gt;"NO",P1&lt;&gt;""),"Devi inserire SI o NO !!"," ")</f>
        <v xml:space="preserve"> </v>
      </c>
      <c r="S1" s="532"/>
      <c r="U1" s="273" t="s">
        <v>208</v>
      </c>
      <c r="V1" s="541" t="s">
        <v>205</v>
      </c>
      <c r="W1" s="542"/>
      <c r="X1" s="542"/>
      <c r="Y1" s="543"/>
      <c r="Z1" s="267"/>
      <c r="AA1" s="222" t="s">
        <v>156</v>
      </c>
      <c r="AB1" s="289" t="str">
        <f>IF(AND(Z1&lt;&gt;"si",Z1&lt;&gt;"NO",Z1&lt;&gt;""),"Devi inserire SI o NO !!"," ")</f>
        <v xml:space="preserve"> </v>
      </c>
      <c r="AC1" s="289"/>
    </row>
    <row r="2" spans="1:29" ht="46.5" customHeight="1" thickBot="1" x14ac:dyDescent="0.25">
      <c r="A2" s="200" t="s">
        <v>77</v>
      </c>
      <c r="B2" s="535" t="str">
        <f>IF(F1="SI",+DECRETO!R12,"")</f>
        <v/>
      </c>
      <c r="C2" s="536"/>
      <c r="D2" s="536"/>
      <c r="E2" s="537"/>
      <c r="F2" s="533" t="s">
        <v>78</v>
      </c>
      <c r="G2" s="534"/>
      <c r="H2" s="530"/>
      <c r="I2" s="40"/>
      <c r="K2" s="269" t="s">
        <v>77</v>
      </c>
      <c r="L2" s="513" t="str">
        <f>IF(P1="si",+DECRETO!R12,"")</f>
        <v/>
      </c>
      <c r="M2" s="514"/>
      <c r="N2" s="514"/>
      <c r="O2" s="515"/>
      <c r="P2" s="212" t="s">
        <v>12</v>
      </c>
      <c r="Q2" s="214" t="s">
        <v>81</v>
      </c>
      <c r="R2" s="502" t="str">
        <f>IF(P3=0," ",IF(AND(P1=0,P3&gt;0),"manca si/no",""))</f>
        <v xml:space="preserve"> </v>
      </c>
      <c r="S2" s="41"/>
      <c r="U2" s="268" t="s">
        <v>77</v>
      </c>
      <c r="V2" s="513" t="str">
        <f>IF(Z1="si",+DECRETO!R12,"")</f>
        <v/>
      </c>
      <c r="W2" s="514"/>
      <c r="X2" s="514"/>
      <c r="Y2" s="515"/>
      <c r="Z2" s="38" t="s">
        <v>12</v>
      </c>
      <c r="AA2" s="155" t="s">
        <v>82</v>
      </c>
      <c r="AB2" s="502" t="str">
        <f>IF(Z3=0," ",IF(AND(Z1=0,Z3&gt;0),"manca si/no",""))</f>
        <v xml:space="preserve"> </v>
      </c>
      <c r="AC2" s="41"/>
    </row>
    <row r="3" spans="1:29" ht="49.5" customHeight="1" thickTop="1" thickBot="1" x14ac:dyDescent="0.25">
      <c r="A3" s="172" t="s">
        <v>137</v>
      </c>
      <c r="B3" s="538" t="s">
        <v>72</v>
      </c>
      <c r="C3" s="539"/>
      <c r="D3" s="540"/>
      <c r="E3" s="67"/>
      <c r="F3" s="207" t="s">
        <v>12</v>
      </c>
      <c r="G3" s="213" t="s">
        <v>80</v>
      </c>
      <c r="H3" s="502" t="str">
        <f>IF(F4=0," ",IF(AND(F1=0,F3&gt;0),"manca si/no",""))</f>
        <v xml:space="preserve"> </v>
      </c>
      <c r="I3" s="40"/>
      <c r="K3" s="156" t="s">
        <v>0</v>
      </c>
      <c r="L3" s="266" t="s">
        <v>76</v>
      </c>
      <c r="M3" s="332">
        <f>IF(P1="SI",IF(AND(P3&gt;0,Q3=0),"manca su quanto",IF(P3=0,0,IF(P3*10/Q3&lt;6,"VOTO ERRATO ! ", IF(IF(Q3&gt;0,   ROUND(  P3*10/Q3,2),     P3*Q3/10)&gt;10,   "VOTO ERRATO", IF(Q3&gt;0,     P3*10/Q3,   IF(   P3&gt;0,   P3*10/Q3,    0)))))),0)</f>
        <v>0</v>
      </c>
      <c r="N3" s="333"/>
      <c r="O3" s="265"/>
      <c r="P3" s="197"/>
      <c r="Q3" s="157"/>
      <c r="R3" s="502"/>
      <c r="S3" s="41"/>
      <c r="U3" s="172" t="s">
        <v>0</v>
      </c>
      <c r="V3" s="272" t="s">
        <v>73</v>
      </c>
      <c r="W3" s="341">
        <f>IF(Z1="SI",IF(AND(Z3&gt;0,AA3=0),"manca su quanto",IF(Z3=0,0,IF(Z3*10/AA3&lt;6,"VOTO ERRATO ! ", IF(IF(AA3&gt;0,  ROUND(   Z3*10/AA3,2),     Z3*AA3/10)&gt;10,   "VOTO ERRATO", IF(AA3&gt;0,     Z3*10/AA3,   IF(   Z3&gt;0,   Z3*10/AA3,    0)))))),0)</f>
        <v>0</v>
      </c>
      <c r="X3" s="342"/>
      <c r="Y3" s="343"/>
      <c r="Z3" s="37"/>
      <c r="AA3" s="173"/>
      <c r="AB3" s="502"/>
      <c r="AC3" s="41"/>
    </row>
    <row r="4" spans="1:29" ht="34.9" customHeight="1" thickTop="1" thickBot="1" x14ac:dyDescent="0.25">
      <c r="A4" s="183" t="s">
        <v>0</v>
      </c>
      <c r="B4" s="39" t="s">
        <v>73</v>
      </c>
      <c r="C4" s="315">
        <f>IF(F1="SI",IF(AND(F4&gt;0,G4=0),"manca su quanto !",IF(F4=0,0,IF(F4*10/G4&lt;6,"VOTO ERRATO ! ",IF(IF(G4&gt;0,          ROUND(F4*10/G4,2),    F4*G4/10)&gt;10,"VOTO ERRATO",IF(G4&gt;0,F4*10/G4,IF(F4&gt;0,F4*10/G4,0)))))),0)</f>
        <v>0</v>
      </c>
      <c r="D4" s="316"/>
      <c r="E4" s="316"/>
      <c r="F4" s="197"/>
      <c r="G4" s="196"/>
      <c r="H4" s="502"/>
      <c r="K4" s="198" t="s">
        <v>14</v>
      </c>
      <c r="L4" s="199" t="s">
        <v>20</v>
      </c>
      <c r="M4" s="334">
        <f>IF(P4=0,0,IF(P1="si",IF(P4=1,1,"UN SOLO TITOLO!")))</f>
        <v>0</v>
      </c>
      <c r="N4" s="335"/>
      <c r="O4" s="336" t="s">
        <v>1</v>
      </c>
      <c r="P4" s="62"/>
      <c r="Q4" s="158" t="str">
        <f>IF(AND(P1=0,P4&gt;0),"manca si/no","")</f>
        <v/>
      </c>
      <c r="R4" s="41"/>
      <c r="S4" s="516"/>
      <c r="U4" s="174" t="s">
        <v>14</v>
      </c>
      <c r="V4" s="56" t="s">
        <v>42</v>
      </c>
      <c r="W4" s="344">
        <f>IF(Z1="si",IF(Z4=0,0,IF(Z4=1,2,"UN SOLO TITOLO !")),0)</f>
        <v>0</v>
      </c>
      <c r="X4" s="318"/>
      <c r="Y4" s="319" t="s">
        <v>1</v>
      </c>
      <c r="Z4" s="203"/>
      <c r="AA4" s="175" t="str">
        <f>IF(AND(Z1=0,Z4&gt;0),"manca si/no","")</f>
        <v/>
      </c>
      <c r="AB4" s="191"/>
      <c r="AC4" s="516"/>
    </row>
    <row r="5" spans="1:29" ht="35.25" customHeight="1" thickTop="1" thickBot="1" x14ac:dyDescent="0.25">
      <c r="A5" s="202" t="s">
        <v>14</v>
      </c>
      <c r="B5" s="54" t="s">
        <v>138</v>
      </c>
      <c r="C5" s="317">
        <f>IF(F1="si",IF(F5=0,0,IF(F5=1,2,"UN SOLO TITOLO!")),0)</f>
        <v>0</v>
      </c>
      <c r="D5" s="318"/>
      <c r="E5" s="319" t="s">
        <v>139</v>
      </c>
      <c r="F5" s="58"/>
      <c r="G5" s="153" t="str">
        <f>IF(AND(F1=0,F5&gt;0),"manca si/no","")</f>
        <v/>
      </c>
      <c r="H5" s="57"/>
      <c r="K5" s="569" t="s">
        <v>15</v>
      </c>
      <c r="L5" s="517" t="s">
        <v>74</v>
      </c>
      <c r="M5" s="503">
        <f>IF(P5=0,0,IF(P1=0,0,IF(P1="SI",IF(P5="CORE",0.25,IF(P5="advanced",0.28,IF(P5="specialised",0.3,"ERRORE !!"))))))</f>
        <v>0</v>
      </c>
      <c r="N5" s="318"/>
      <c r="O5" s="505" t="s">
        <v>21</v>
      </c>
      <c r="P5" s="507"/>
      <c r="Q5" s="509" t="str">
        <f>IF(AND(P1=0,P5&gt;0),"manca si/no","")</f>
        <v/>
      </c>
      <c r="R5" s="36"/>
      <c r="S5" s="516"/>
      <c r="U5" s="522" t="s">
        <v>39</v>
      </c>
      <c r="V5" s="520" t="s">
        <v>44</v>
      </c>
      <c r="W5" s="524">
        <f>IF(Z1="si",IF(Z5=0,0,IF(Z5=1,2,"UN SOLO TITOLO !")),0)</f>
        <v>0</v>
      </c>
      <c r="X5" s="318"/>
      <c r="Y5" s="510" t="s">
        <v>1</v>
      </c>
      <c r="Z5" s="511"/>
      <c r="AA5" s="519" t="str">
        <f>IF(AND(Z1=0,Z5&gt;0),"manca si/no","")</f>
        <v/>
      </c>
      <c r="AB5" s="192"/>
      <c r="AC5" s="516"/>
    </row>
    <row r="6" spans="1:29" ht="38.25" customHeight="1" thickTop="1" thickBot="1" x14ac:dyDescent="0.25">
      <c r="A6" s="184" t="s">
        <v>39</v>
      </c>
      <c r="B6" s="204" t="s">
        <v>140</v>
      </c>
      <c r="C6" s="317">
        <f>IF(F1="si",IF(F6=0,0,IF(F6=1,1.5,"UN SOLO TITOLO!")),0)</f>
        <v>0</v>
      </c>
      <c r="D6" s="318"/>
      <c r="E6" s="319" t="s">
        <v>1</v>
      </c>
      <c r="F6" s="58"/>
      <c r="G6" s="153" t="str">
        <f>IF(AND(F1=0,F6&gt;0),"manca si/no","")</f>
        <v/>
      </c>
      <c r="H6" s="57"/>
      <c r="K6" s="570"/>
      <c r="L6" s="518"/>
      <c r="M6" s="504"/>
      <c r="N6" s="337"/>
      <c r="O6" s="506"/>
      <c r="P6" s="508"/>
      <c r="Q6" s="509"/>
      <c r="R6" s="226" t="str">
        <f>IF(AND(P5&lt;&gt;0,OR(P7&lt;&gt;0,P8&lt;&gt;0,P9&lt;&gt;0,P10&lt;&gt;0,P11&lt;&gt;0)),"più Tipi !!","")</f>
        <v/>
      </c>
      <c r="S6" s="516"/>
      <c r="U6" s="523"/>
      <c r="V6" s="521"/>
      <c r="W6" s="525"/>
      <c r="X6" s="318"/>
      <c r="Y6" s="506"/>
      <c r="Z6" s="512"/>
      <c r="AA6" s="519"/>
      <c r="AB6" s="193"/>
      <c r="AC6" s="516"/>
    </row>
    <row r="7" spans="1:29" ht="37.9" customHeight="1" thickTop="1" thickBot="1" x14ac:dyDescent="0.25">
      <c r="A7" s="184" t="s">
        <v>40</v>
      </c>
      <c r="B7" s="54" t="s">
        <v>43</v>
      </c>
      <c r="C7" s="317">
        <f>IF(F1="si",IF(F7=0,0,IF(F7=1,1,"UN SOLO TITOLO !")),0)</f>
        <v>0</v>
      </c>
      <c r="D7" s="318"/>
      <c r="E7" s="319" t="s">
        <v>1</v>
      </c>
      <c r="F7" s="58"/>
      <c r="G7" s="153" t="str">
        <f>IF(AND(F1=0,F7&gt;0),"manca si/no","")</f>
        <v/>
      </c>
      <c r="H7" s="57"/>
      <c r="K7" s="48" t="s">
        <v>16</v>
      </c>
      <c r="L7" s="49" t="s">
        <v>47</v>
      </c>
      <c r="M7" s="325">
        <f>IF(P1=0,0,IF(P7=0,0,   IF(P7=AND(P7&lt;&gt;"BASE",P7&lt;&gt;"ADVANCED",P7&lt;&gt;"SPECIALISED"),0,IF(P7="BASE",0.25,IF(P7="advanced",0.28,IF(P7="specialised",0.3,"ERRORE !!"))))))</f>
        <v>0</v>
      </c>
      <c r="N7" s="318"/>
      <c r="O7" s="319" t="s">
        <v>21</v>
      </c>
      <c r="P7" s="63"/>
      <c r="Q7" s="159" t="str">
        <f>IF(AND(P1=0,P7&gt;0),"manca si/no","")</f>
        <v/>
      </c>
      <c r="R7" s="226" t="str">
        <f>IF(AND(P7&lt;&gt;0,OR(P8&lt;&gt;0,P9&lt;&gt;0,P10&lt;&gt;0,P11&lt;&gt;0,P5&lt;&gt;0)),"più Tipi !!","")</f>
        <v/>
      </c>
      <c r="S7" s="516"/>
      <c r="U7" s="48" t="s">
        <v>48</v>
      </c>
      <c r="V7" s="51" t="s">
        <v>74</v>
      </c>
      <c r="W7" s="325">
        <f>IF(Z1=0,0,IF(Z7=0,0,IF(Z1="SI",IF(Z7="CORE",0.5,IF(Z7="advanced",0.55,IF(Z7="specialised",0.6,"ERRORE !!"))))))</f>
        <v>0</v>
      </c>
      <c r="X7" s="318"/>
      <c r="Y7" s="319" t="s">
        <v>21</v>
      </c>
      <c r="Z7" s="9"/>
      <c r="AA7" s="158" t="str">
        <f>IF(AND(Z1=0,Z7&gt;0),"manca si/no","")</f>
        <v/>
      </c>
      <c r="AB7" s="227" t="str">
        <f>IF(AND(Z7&lt;&gt;0,OR(Z8&lt;&gt;0,Z9&lt;&gt;0,Z10&lt;&gt;0,Z11&lt;&gt;0,Z12&lt;&gt;0)),"più Tipi !!","")</f>
        <v/>
      </c>
      <c r="AC7" s="516"/>
    </row>
    <row r="8" spans="1:29" ht="44.25" customHeight="1" thickTop="1" thickBot="1" x14ac:dyDescent="0.25">
      <c r="A8" s="185" t="s">
        <v>41</v>
      </c>
      <c r="B8" s="55" t="s">
        <v>44</v>
      </c>
      <c r="C8" s="320">
        <f>IF(F1="si",IF(F8=0,0,IF(F8=1,1,"UN SOLO TITOLO !")),0)</f>
        <v>0</v>
      </c>
      <c r="D8" s="318"/>
      <c r="E8" s="321" t="s">
        <v>1</v>
      </c>
      <c r="F8" s="59"/>
      <c r="G8" s="153" t="str">
        <f>IF(AND(F1=0,F8&gt;0),"manca si/no","")</f>
        <v/>
      </c>
      <c r="H8" s="151"/>
      <c r="I8" s="33"/>
      <c r="K8" s="48" t="s">
        <v>17</v>
      </c>
      <c r="L8" s="50" t="s">
        <v>22</v>
      </c>
      <c r="M8" s="325">
        <f>IF(P8=0,0,IF(P1=0,0,IF(P1="SI",IF(P8="mcad",0.25,IF(P8="mcsd",0.28,IF(OR(P8="mcdba",P8="eucip",P8="ic3",P8="mous",P8="cisco",P8="pekit",P8="eipass"),0.3,"ERRORE !!"))))))</f>
        <v>0</v>
      </c>
      <c r="N8" s="318"/>
      <c r="O8" s="319" t="s">
        <v>21</v>
      </c>
      <c r="P8" s="63"/>
      <c r="Q8" s="159" t="str">
        <f>IF(AND(P1=0,P8&gt;0),"manca si/no","")</f>
        <v/>
      </c>
      <c r="R8" s="226" t="str">
        <f>IF(AND(P8&lt;&gt;0,OR(P9&lt;&gt;0,P10&lt;&gt;0,P11&lt;&gt;0,P6&lt;&gt;0,P7&lt;&gt;0)),"più Tipi !!","")</f>
        <v/>
      </c>
      <c r="S8" s="33"/>
      <c r="U8" s="48" t="s">
        <v>49</v>
      </c>
      <c r="V8" s="49" t="s">
        <v>47</v>
      </c>
      <c r="W8" s="325">
        <f>IF(Z1=0,0,IF(Z8=0,0,   IF(Z8=AND(Z8&lt;&gt;"BASE",Z8&lt;&gt;"ADVANCED",Z8&lt;&gt;"SPECIALISED"),0,IF(Z8="BASE",0.5,IF(Z8="advanced",0.55,IF(Z8="specialised",0.6,"ERRORE !!"))))))</f>
        <v>0</v>
      </c>
      <c r="X8" s="318"/>
      <c r="Y8" s="319" t="s">
        <v>21</v>
      </c>
      <c r="Z8" s="9"/>
      <c r="AA8" s="158" t="str">
        <f>IF(AND(Z1=0,Z8&gt;0),"manca si/no","")</f>
        <v/>
      </c>
      <c r="AB8" s="227" t="str">
        <f>IF(AND(Z8&lt;&gt;0,OR(Z9&lt;&gt;0,Z10&lt;&gt;0,Z11&lt;&gt;0,Z12&lt;&gt;0,Z7&lt;&gt;0)),"più Tipi !!","")</f>
        <v/>
      </c>
    </row>
    <row r="9" spans="1:29" ht="37.5" customHeight="1" thickTop="1" thickBot="1" x14ac:dyDescent="0.25">
      <c r="A9" s="46" t="s">
        <v>62</v>
      </c>
      <c r="B9" s="47" t="s">
        <v>74</v>
      </c>
      <c r="C9" s="322">
        <f>IF(F9=0,0,     IF(F1=0,0,    IF(F1="SI",         IF(F9="CORE",0.5,IF(F9="advanced",0.55,IF(F9="specialised",0.6,"ERRORE!!"))))))</f>
        <v>0</v>
      </c>
      <c r="D9" s="323"/>
      <c r="E9" s="324" t="s">
        <v>21</v>
      </c>
      <c r="F9" s="43"/>
      <c r="G9" s="153" t="str">
        <f>IF(AND(F1=0,F9&gt;0),"manca si/no","")</f>
        <v/>
      </c>
      <c r="H9" s="152" t="str">
        <f>IF(AND(F9&lt;&gt;0,OR(F10&lt;&gt;0,F11&lt;&gt;0,F12&lt;&gt;0,F13&lt;&gt;0,F14&lt;&gt;0)),"più Tipi !!","")</f>
        <v/>
      </c>
      <c r="K9" s="48" t="s">
        <v>18</v>
      </c>
      <c r="L9" s="51" t="s">
        <v>23</v>
      </c>
      <c r="M9" s="325">
        <f>IF(P9=0,0,IF(P1=0,0,IF(P1="SI",IF(P9&lt;&gt;OR(P9="FULL",P9="four",P9="green"),IF(P9="full",0.3,IF(P9="four",0.25,IF(P9="green",  0.25,"ERRORE !!")))))))</f>
        <v>0</v>
      </c>
      <c r="N9" s="318"/>
      <c r="O9" s="319" t="s">
        <v>21</v>
      </c>
      <c r="P9" s="63"/>
      <c r="Q9" s="159" t="str">
        <f>IF(AND(P1=0,P9&gt;0),"manca si/no","")</f>
        <v/>
      </c>
      <c r="R9" s="226" t="str">
        <f>IF(AND(P9&lt;&gt;0,OR(P10&lt;&gt;0,P11&lt;&gt;0,P6&lt;&gt;0,P7&lt;&gt;0,P8&lt;&gt;0)),"più Tipi !!","")</f>
        <v/>
      </c>
      <c r="U9" s="48" t="s">
        <v>50</v>
      </c>
      <c r="V9" s="50" t="s">
        <v>22</v>
      </c>
      <c r="W9" s="325">
        <f>IF(Z9=0,0,IF(Z1=0,0,IF(Z1="SI",IF(Z9="mcad",0.5,IF(Z9="mcsd",0.55,IF(OR(Z9="mcdba",Z9="eucip",Z9="ic3",Z9="mous",Z9="cisco",Z9="pekit",Z9="eipass"),0.6,"ERRORE !!"))))))</f>
        <v>0</v>
      </c>
      <c r="X9" s="318"/>
      <c r="Y9" s="319" t="s">
        <v>21</v>
      </c>
      <c r="Z9" s="9"/>
      <c r="AA9" s="158" t="str">
        <f>IF(AND(Z1=0,Z9&gt;0),"manca si/no","")</f>
        <v/>
      </c>
      <c r="AB9" s="227" t="str">
        <f>IF(AND(Z9&lt;&gt;0,OR(Z10&lt;&gt;0,Z11&lt;&gt;0,Z12&lt;&gt;0,Z8&lt;&gt;0,Z9&lt;&gt;0)),"più Tipi !!","")</f>
        <v/>
      </c>
    </row>
    <row r="10" spans="1:29" ht="39.75" customHeight="1" thickTop="1" thickBot="1" x14ac:dyDescent="0.25">
      <c r="A10" s="48" t="s">
        <v>63</v>
      </c>
      <c r="B10" s="49" t="s">
        <v>47</v>
      </c>
      <c r="C10" s="325">
        <f>IF(F10=0,0,     IF(F1=0,0,    IF(F1="SI",         IF(F10="base",0.5,IF(F10="advanced",0.55,IF(F10="specialised",0.6,"ERRORE !!"))))))</f>
        <v>0</v>
      </c>
      <c r="D10" s="318"/>
      <c r="E10" s="326" t="s">
        <v>21</v>
      </c>
      <c r="F10" s="44"/>
      <c r="G10" s="153" t="str">
        <f>IF(AND(F1=0,F10&gt;0),"manca si/no","")</f>
        <v/>
      </c>
      <c r="H10" s="152" t="str">
        <f>IF(AND(F10&lt;&gt;0,OR(F11&lt;&gt;0,F12&lt;&gt;0,F13&lt;&gt;0,F14&lt;&gt;0,F9&lt;&gt;0)),"più Tipi !!","")</f>
        <v/>
      </c>
      <c r="I10" s="1"/>
      <c r="K10" s="48" t="s">
        <v>19</v>
      </c>
      <c r="L10" s="51" t="s">
        <v>24</v>
      </c>
      <c r="M10" s="325">
        <f>IF(P10=0,0,IF(P1=0,0,IF(P1="SI",IF(P10="iiq7mod",0.25,IF(P10="iiQ7modsk",0.28,IF(P10="iiq4modadv",0.3,"ERRORE!!"))))))</f>
        <v>0</v>
      </c>
      <c r="N10" s="318"/>
      <c r="O10" s="319" t="s">
        <v>21</v>
      </c>
      <c r="P10" s="64"/>
      <c r="Q10" s="159" t="str">
        <f>IF(AND(P1=0,P10&gt;0),"manca si/no","")</f>
        <v/>
      </c>
      <c r="R10" s="226" t="str">
        <f>IF(AND(P10&lt;&gt;0,OR(P11&lt;&gt;0,P9&lt;&gt;0,P8&lt;&gt;0,P7&lt;&gt;0,P6&lt;&gt;0)),"più Tipi !!","")</f>
        <v/>
      </c>
      <c r="S10" s="1"/>
      <c r="U10" s="48" t="s">
        <v>51</v>
      </c>
      <c r="V10" s="51" t="s">
        <v>23</v>
      </c>
      <c r="W10" s="325">
        <f>IF(Z10=0,0,IF(Z1=0,0,IF(Z1="SI",IF(Z10&lt;&gt;OR(Z10="FULL",Z10="four",Z10="green"),IF(Z10="full",0.6,IF(Z10="four",0.5,IF(Z10="green",  0.5,"ERRORE !!")))))))</f>
        <v>0</v>
      </c>
      <c r="X10" s="318"/>
      <c r="Y10" s="319" t="s">
        <v>21</v>
      </c>
      <c r="Z10" s="9"/>
      <c r="AA10" s="158" t="str">
        <f>IF(AND(Z1=0,Z10&gt;0),"manca si/no","")</f>
        <v/>
      </c>
      <c r="AB10" s="227" t="str">
        <f>IF(AND(Z10&lt;&gt;0,OR(Z11&lt;&gt;0,Z12&lt;&gt;0,Z7&lt;&gt;0,Z8&lt;&gt;0,Z9&lt;&gt;0)),"più Tipi !!","")</f>
        <v/>
      </c>
    </row>
    <row r="11" spans="1:29" ht="38.25" customHeight="1" thickTop="1" thickBot="1" x14ac:dyDescent="0.25">
      <c r="A11" s="48" t="s">
        <v>64</v>
      </c>
      <c r="B11" s="50" t="s">
        <v>22</v>
      </c>
      <c r="C11" s="325">
        <f>IF(F11=0,0,    IF(F1=0,0,    IF(F1="SI",    IF(F11="mcad",0.5,IF(F11="mcsd",0.55,IF(OR(F11="mcdba",F11="eucip",F11="ic3",F11="mous",F11="cisco",F11="pekit",F11="eipass"),0.6,"ERRORE !!"))))))</f>
        <v>0</v>
      </c>
      <c r="D11" s="318"/>
      <c r="E11" s="326" t="s">
        <v>21</v>
      </c>
      <c r="F11" s="44"/>
      <c r="G11" s="153" t="str">
        <f>IF(AND(F1=0,F11&gt;0),"manca si/no","")</f>
        <v/>
      </c>
      <c r="H11" s="152" t="str">
        <f>IF(AND(F11&lt;&gt;0,OR(F9&lt;&gt;0,F10&lt;&gt;0,F12&lt;&gt;0,F13&lt;&gt;0,F14&lt;&gt;0)),"più Tipi !!","")</f>
        <v/>
      </c>
      <c r="K11" s="160" t="s">
        <v>68</v>
      </c>
      <c r="L11" s="65" t="s">
        <v>25</v>
      </c>
      <c r="M11" s="338">
        <f>IF(P11=0,0,IF(P1=0,0,IF(P1="SI",IF(P11="digicomp",0.25,IF(P11="digiadv",0.28,"ERRORE !!")))))</f>
        <v>0</v>
      </c>
      <c r="N11" s="339"/>
      <c r="O11" s="321" t="s">
        <v>21</v>
      </c>
      <c r="P11" s="64"/>
      <c r="Q11" s="159" t="str">
        <f>IF(AND(P1=0,P11&gt;0),"manca si/no","")</f>
        <v/>
      </c>
      <c r="R11" s="226" t="str">
        <f>IF(AND(P11&lt;&gt;0,OR(P6&lt;&gt;0,P7&lt;&gt;0,P8&lt;&gt;0,P9&lt;&gt;0,P10&lt;&gt;0)),"più Tipi !!","")</f>
        <v/>
      </c>
      <c r="U11" s="48" t="s">
        <v>52</v>
      </c>
      <c r="V11" s="51" t="s">
        <v>24</v>
      </c>
      <c r="W11" s="325">
        <f>IF(Z11=0,0,IF(Z1=0,0,IF(Z1="SI",IF(Z11="iiq7mod",0.5,IF(Z11="iiq7modsk",0.55,IF(Z11="iiq4modadv",0.6,"ERRORE !!"))))))</f>
        <v>0</v>
      </c>
      <c r="X11" s="318"/>
      <c r="Y11" s="319" t="s">
        <v>21</v>
      </c>
      <c r="Z11" s="10"/>
      <c r="AA11" s="158" t="str">
        <f>IF(AND(Z1=0,Z11&gt;0),"manca si/no","")</f>
        <v/>
      </c>
      <c r="AB11" s="227" t="str">
        <f>IF(AND(Z11&lt;&gt;0,OR(Z12&lt;&gt;0,Z7&lt;&gt;0,Z8&lt;&gt;0,Z9&lt;&gt;0,Z10&lt;&gt;0)),"più Tipi !!","")</f>
        <v/>
      </c>
    </row>
    <row r="12" spans="1:29" ht="31.5" customHeight="1" thickTop="1" thickBot="1" x14ac:dyDescent="0.25">
      <c r="A12" s="48" t="s">
        <v>65</v>
      </c>
      <c r="B12" s="51" t="s">
        <v>23</v>
      </c>
      <c r="C12" s="325">
        <f>IF(F12=0,0,   IF(F1=0,0,IF(F1="SI",IF(F12&lt;&gt;OR(F12="FULL",F12="four",F12="green"),IF(F12="full",0.6,IF(F12="four",0.5,IF(F12="green",  0.5,"ERRORE!!")))))))</f>
        <v>0</v>
      </c>
      <c r="D12" s="318"/>
      <c r="E12" s="326" t="s">
        <v>21</v>
      </c>
      <c r="F12" s="44"/>
      <c r="G12" s="153" t="str">
        <f>IF(AND(F1=0,F12&gt;0),"manca si/no","")</f>
        <v/>
      </c>
      <c r="H12" s="152" t="str">
        <f>IF(AND(F12&lt;&gt;0,OR(F13&lt;&gt;0,F14&lt;&gt;0,F9&lt;&gt;0,F10&lt;&gt;0,F11&lt;&gt;0)),"più Tipi !!","")</f>
        <v/>
      </c>
      <c r="K12" s="161"/>
      <c r="L12" s="42" t="s">
        <v>31</v>
      </c>
      <c r="M12" s="330">
        <f>SUM(M4:M11)</f>
        <v>0</v>
      </c>
      <c r="N12" s="13"/>
      <c r="O12" s="551" t="s">
        <v>69</v>
      </c>
      <c r="P12" s="552"/>
      <c r="Q12" s="162"/>
      <c r="R12" s="61"/>
      <c r="U12" s="48" t="s">
        <v>53</v>
      </c>
      <c r="V12" s="51" t="s">
        <v>25</v>
      </c>
      <c r="W12" s="325">
        <f>IF(Z12=0,0,IF(Z1=0,0,IF(Z1="SI",IF(Z12="digicomp",0.5,IF(Z12="digiadv",0.55,"ERRORE !!")))))</f>
        <v>0</v>
      </c>
      <c r="X12" s="318"/>
      <c r="Y12" s="321" t="s">
        <v>21</v>
      </c>
      <c r="Z12" s="10"/>
      <c r="AA12" s="158" t="str">
        <f>IF(AND(Z1=0,Z12&gt;0),"manca si/no","")</f>
        <v/>
      </c>
      <c r="AB12" s="227" t="str">
        <f>IF(AND(Z12&lt;&gt;0,OR(Z7&lt;&gt;0,Z8&lt;&gt;0,Z9&lt;&gt;0,Z10&lt;&gt;0,Z11&lt;&gt;0)),"più Tipi !!","")</f>
        <v/>
      </c>
    </row>
    <row r="13" spans="1:29" ht="33" customHeight="1" thickTop="1" thickBot="1" x14ac:dyDescent="0.25">
      <c r="A13" s="48" t="s">
        <v>66</v>
      </c>
      <c r="B13" s="51" t="s">
        <v>24</v>
      </c>
      <c r="C13" s="325">
        <f>IF(F13=0,0,IF(F1=0,0,IF(F1="SI",IF(F13="iiq7mod",0.5,IF(F13="iiq7modsk",0.55,IF(F13="iiq4modadv",0.6,"ERRORE!!"))))))</f>
        <v>0</v>
      </c>
      <c r="D13" s="318"/>
      <c r="E13" s="326" t="s">
        <v>21</v>
      </c>
      <c r="F13" s="45"/>
      <c r="G13" s="153" t="str">
        <f>IF(AND(F1=0,F13&gt;0),"manca si/no","")</f>
        <v/>
      </c>
      <c r="H13" s="152" t="str">
        <f>IF(AND(F13&lt;&gt;0,OR(F14&lt;&gt;0,F12&lt;&gt;0,F11&lt;&gt;0,F10&lt;&gt;0,F9&lt;&gt;0)),"più Tipi !!","")</f>
        <v/>
      </c>
      <c r="K13" s="163" t="s">
        <v>26</v>
      </c>
      <c r="L13" s="16" t="s">
        <v>34</v>
      </c>
      <c r="M13" s="340">
        <f>+RIEPILOGO!B24</f>
        <v>0</v>
      </c>
      <c r="N13" s="13"/>
      <c r="O13" s="553"/>
      <c r="P13" s="554"/>
      <c r="Q13" s="162"/>
      <c r="R13" s="61"/>
      <c r="U13" s="163"/>
      <c r="V13" s="34" t="s">
        <v>75</v>
      </c>
      <c r="W13" s="345">
        <f>SUM(W4:W12)</f>
        <v>0</v>
      </c>
      <c r="X13" s="13"/>
      <c r="Y13" s="557" t="s">
        <v>70</v>
      </c>
      <c r="Z13" s="558"/>
      <c r="AA13" s="162"/>
      <c r="AB13" s="61"/>
    </row>
    <row r="14" spans="1:29" ht="35.25" customHeight="1" thickTop="1" thickBot="1" x14ac:dyDescent="0.25">
      <c r="A14" s="52" t="s">
        <v>67</v>
      </c>
      <c r="B14" s="53" t="s">
        <v>25</v>
      </c>
      <c r="C14" s="327">
        <f>IF(F14=0,0,IF(F1=0,0,IF(F1="SI",IF(F14="digicomp",0.5,IF(F14="digiadv",0.55,"ERRORE!!")))))</f>
        <v>0</v>
      </c>
      <c r="D14" s="328"/>
      <c r="E14" s="329" t="s">
        <v>21</v>
      </c>
      <c r="F14" s="45"/>
      <c r="G14" s="153" t="str">
        <f>IF(AND(F1=0,F14&gt;0),"manca si/no","")</f>
        <v/>
      </c>
      <c r="H14" s="152" t="str">
        <f>IF(AND(F14&lt;&gt;0,OR(F9&lt;&gt;0,F10&lt;&gt;0,F11&lt;&gt;0,F12&lt;&gt;0,F13&lt;&gt;0)),"più Tipi !!","")</f>
        <v/>
      </c>
      <c r="K14" s="164" t="s">
        <v>27</v>
      </c>
      <c r="L14" s="18" t="s">
        <v>35</v>
      </c>
      <c r="M14" s="340">
        <f>+RIEPILOGO!C24</f>
        <v>0</v>
      </c>
      <c r="N14" s="13"/>
      <c r="O14" s="553"/>
      <c r="P14" s="554"/>
      <c r="Q14" s="162"/>
      <c r="R14" s="61"/>
      <c r="U14" s="163" t="s">
        <v>57</v>
      </c>
      <c r="V14" s="16" t="s">
        <v>54</v>
      </c>
      <c r="W14" s="346">
        <f>+RIEPILOGO!N24</f>
        <v>0</v>
      </c>
      <c r="X14" s="13"/>
      <c r="Y14" s="559"/>
      <c r="Z14" s="560"/>
      <c r="AA14" s="162"/>
      <c r="AB14" s="61"/>
    </row>
    <row r="15" spans="1:29" ht="22.9" customHeight="1" thickTop="1" thickBot="1" x14ac:dyDescent="0.25">
      <c r="A15" s="161"/>
      <c r="B15" s="42" t="s">
        <v>31</v>
      </c>
      <c r="C15" s="330">
        <f>SUM(C5:C14)</f>
        <v>0</v>
      </c>
      <c r="D15" s="13"/>
      <c r="E15" s="584" t="s">
        <v>71</v>
      </c>
      <c r="F15" s="585"/>
      <c r="G15" s="153"/>
      <c r="H15" s="60"/>
      <c r="K15" s="164" t="s">
        <v>28</v>
      </c>
      <c r="L15" s="17" t="s">
        <v>32</v>
      </c>
      <c r="M15" s="340">
        <f>+RIEPILOGO!D24</f>
        <v>0</v>
      </c>
      <c r="N15" s="13"/>
      <c r="O15" s="553"/>
      <c r="P15" s="554"/>
      <c r="Q15" s="162"/>
      <c r="R15" s="61"/>
      <c r="U15" s="163" t="s">
        <v>58</v>
      </c>
      <c r="V15" s="18" t="s">
        <v>55</v>
      </c>
      <c r="W15" s="346">
        <f>+RIEPILOGO!O24</f>
        <v>0</v>
      </c>
      <c r="X15" s="13"/>
      <c r="Y15" s="559"/>
      <c r="Z15" s="560"/>
      <c r="AA15" s="162"/>
      <c r="AB15" s="61"/>
    </row>
    <row r="16" spans="1:29" ht="27" customHeight="1" thickBot="1" x14ac:dyDescent="0.25">
      <c r="A16" s="163" t="s">
        <v>8</v>
      </c>
      <c r="B16" s="16" t="s">
        <v>45</v>
      </c>
      <c r="C16" s="331">
        <f>+RIEPILOGO!H24</f>
        <v>0</v>
      </c>
      <c r="D16" s="13"/>
      <c r="E16" s="586"/>
      <c r="F16" s="587"/>
      <c r="G16" s="153"/>
      <c r="H16" s="60"/>
      <c r="K16" s="164" t="s">
        <v>29</v>
      </c>
      <c r="L16" s="17" t="s">
        <v>33</v>
      </c>
      <c r="M16" s="340">
        <f>+RIEPILOGO!E24</f>
        <v>0</v>
      </c>
      <c r="N16" s="13"/>
      <c r="O16" s="553"/>
      <c r="P16" s="554"/>
      <c r="Q16" s="162"/>
      <c r="R16" s="61"/>
      <c r="U16" s="163" t="s">
        <v>56</v>
      </c>
      <c r="V16" s="17" t="s">
        <v>32</v>
      </c>
      <c r="W16" s="346">
        <f>+RIEPILOGO!P24</f>
        <v>0</v>
      </c>
      <c r="X16" s="13"/>
      <c r="Y16" s="559"/>
      <c r="Z16" s="560"/>
      <c r="AA16" s="162"/>
      <c r="AB16" s="61"/>
    </row>
    <row r="17" spans="1:28" ht="31.5" customHeight="1" thickBot="1" x14ac:dyDescent="0.25">
      <c r="A17" s="164" t="s">
        <v>9</v>
      </c>
      <c r="B17" s="18" t="s">
        <v>46</v>
      </c>
      <c r="C17" s="331">
        <f>+RIEPILOGO!I24</f>
        <v>0</v>
      </c>
      <c r="D17" s="13"/>
      <c r="E17" s="586"/>
      <c r="F17" s="587"/>
      <c r="G17" s="153"/>
      <c r="H17" s="60"/>
      <c r="K17" s="164">
        <v>6</v>
      </c>
      <c r="L17" s="17" t="s">
        <v>36</v>
      </c>
      <c r="M17" s="340">
        <f>+RIEPILOGO!F24</f>
        <v>0</v>
      </c>
      <c r="N17" s="13"/>
      <c r="O17" s="555"/>
      <c r="P17" s="556"/>
      <c r="Q17" s="162"/>
      <c r="R17" s="61"/>
      <c r="U17" s="163" t="s">
        <v>59</v>
      </c>
      <c r="V17" s="17" t="s">
        <v>33</v>
      </c>
      <c r="W17" s="346">
        <f>+RIEPILOGO!Q24</f>
        <v>0</v>
      </c>
      <c r="X17" s="13"/>
      <c r="Y17" s="559"/>
      <c r="Z17" s="560"/>
      <c r="AA17" s="162"/>
      <c r="AB17" s="61"/>
    </row>
    <row r="18" spans="1:28" ht="27.75" customHeight="1" thickBot="1" x14ac:dyDescent="0.25">
      <c r="A18" s="164" t="s">
        <v>11</v>
      </c>
      <c r="B18" s="17" t="s">
        <v>32</v>
      </c>
      <c r="C18" s="331">
        <f>+RIEPILOGO!J24</f>
        <v>0</v>
      </c>
      <c r="D18" s="13"/>
      <c r="E18" s="586"/>
      <c r="F18" s="587"/>
      <c r="G18" s="153"/>
      <c r="H18" s="60"/>
      <c r="K18" s="14"/>
      <c r="L18" s="7" t="s">
        <v>4</v>
      </c>
      <c r="M18" s="66">
        <f>SUM(M13:M17)</f>
        <v>0</v>
      </c>
      <c r="N18" s="13"/>
      <c r="O18" s="563" t="str">
        <f>IF(M18=0,"",IF(+RIEPILOGO!G24-M18=0,"TOTALE SERVIZI ESATTI  !!",RIEPILOGO!G24-M18))</f>
        <v/>
      </c>
      <c r="P18" s="564"/>
      <c r="Q18" s="565"/>
      <c r="R18" s="61"/>
      <c r="U18" s="176" t="s">
        <v>3</v>
      </c>
      <c r="V18" s="17" t="s">
        <v>36</v>
      </c>
      <c r="W18" s="346">
        <f>+RIEPILOGO!R24</f>
        <v>0</v>
      </c>
      <c r="X18" s="13"/>
      <c r="Y18" s="561"/>
      <c r="Z18" s="562"/>
      <c r="AA18" s="162"/>
      <c r="AB18" s="61"/>
    </row>
    <row r="19" spans="1:28" ht="33" customHeight="1" thickBot="1" x14ac:dyDescent="0.25">
      <c r="A19" s="164" t="s">
        <v>10</v>
      </c>
      <c r="B19" s="17" t="s">
        <v>33</v>
      </c>
      <c r="C19" s="331">
        <f>+RIEPILOGO!K24</f>
        <v>0</v>
      </c>
      <c r="D19" s="13"/>
      <c r="E19" s="586"/>
      <c r="F19" s="587"/>
      <c r="G19" s="153"/>
      <c r="H19" s="60"/>
      <c r="K19" s="165"/>
      <c r="L19" s="166" t="s">
        <v>79</v>
      </c>
      <c r="M19" s="114"/>
      <c r="N19" s="13"/>
      <c r="O19" s="566" t="str">
        <f>IF(M19&gt;0,"solo per titoli e SERVIZI non già valutati !","")</f>
        <v/>
      </c>
      <c r="P19" s="567"/>
      <c r="Q19" s="568"/>
      <c r="R19" s="61"/>
      <c r="U19" s="545" t="s">
        <v>60</v>
      </c>
      <c r="V19" s="546"/>
      <c r="W19" s="125">
        <f>SUM(W14:W18)</f>
        <v>0</v>
      </c>
      <c r="X19" s="13"/>
      <c r="Y19" s="566" t="str">
        <f>IF(W19=0,"",IF(W19-RIEPILOGO!S24=0,"TOTALE SERVIZI ESATTI !!",W19-RIEPILOGO!AG15))</f>
        <v/>
      </c>
      <c r="Z19" s="567"/>
      <c r="AA19" s="568"/>
      <c r="AB19" s="61"/>
    </row>
    <row r="20" spans="1:28" ht="42.75" customHeight="1" thickBot="1" x14ac:dyDescent="0.25">
      <c r="A20" s="164">
        <v>9</v>
      </c>
      <c r="B20" s="17" t="s">
        <v>36</v>
      </c>
      <c r="C20" s="331">
        <f>+RIEPILOGO!L24</f>
        <v>0</v>
      </c>
      <c r="D20" s="13"/>
      <c r="E20" s="588"/>
      <c r="F20" s="589"/>
      <c r="G20" s="153"/>
      <c r="H20" s="128"/>
      <c r="K20" s="549" t="s">
        <v>2</v>
      </c>
      <c r="L20" s="550"/>
      <c r="M20" s="167">
        <f>+M3+M18+M12+M19</f>
        <v>0</v>
      </c>
      <c r="N20" s="168"/>
      <c r="O20" s="169"/>
      <c r="P20" s="170"/>
      <c r="Q20" s="171"/>
      <c r="R20" s="61"/>
      <c r="U20" s="177"/>
      <c r="V20" s="166" t="s">
        <v>79</v>
      </c>
      <c r="W20" s="126"/>
      <c r="Y20" s="566" t="str">
        <f>IF(W20&gt;0,"solo per Titoli e Servizi non già valutati !","")</f>
        <v/>
      </c>
      <c r="Z20" s="567"/>
      <c r="AA20" s="568"/>
      <c r="AB20" s="61"/>
    </row>
    <row r="21" spans="1:28" ht="23.25" customHeight="1" thickTop="1" thickBot="1" x14ac:dyDescent="0.5">
      <c r="A21" s="14"/>
      <c r="B21" s="7" t="s">
        <v>4</v>
      </c>
      <c r="C21" s="123">
        <f>(SUM(C16:C20))</f>
        <v>0</v>
      </c>
      <c r="D21" s="13"/>
      <c r="E21" s="590" t="str">
        <f xml:space="preserve">  IF(C21=0,"     ",       IF(C21-RIEPILOGO!M24=0,"TOTALE SERVIZI ESATTI !!",C21-RIEPILOGO!M24))</f>
        <v xml:space="preserve">     </v>
      </c>
      <c r="F21" s="591"/>
      <c r="G21" s="592"/>
      <c r="H21" s="60"/>
      <c r="K21" s="19"/>
      <c r="L21" s="1"/>
      <c r="M21" s="22"/>
      <c r="N21" s="20"/>
      <c r="O21" s="8"/>
      <c r="P21" s="3"/>
      <c r="Q21" s="36"/>
      <c r="U21" s="547" t="s">
        <v>2</v>
      </c>
      <c r="V21" s="548"/>
      <c r="W21" s="167">
        <f>+W3+W13+W19+W20</f>
        <v>0</v>
      </c>
      <c r="X21" s="178"/>
      <c r="Y21" s="270" t="s">
        <v>204</v>
      </c>
      <c r="Z21" s="270">
        <f>+Y1</f>
        <v>0</v>
      </c>
      <c r="AA21" s="271" t="s">
        <v>206</v>
      </c>
      <c r="AB21" s="61"/>
    </row>
    <row r="22" spans="1:28" ht="33.75" customHeight="1" thickTop="1" thickBot="1" x14ac:dyDescent="0.25">
      <c r="A22" s="165"/>
      <c r="B22" s="166" t="s">
        <v>79</v>
      </c>
      <c r="C22" s="124"/>
      <c r="D22" s="13"/>
      <c r="E22" s="566" t="str">
        <f>IF(C22&gt;0,"solo per titoli e SERVIZI non già valutati !","")</f>
        <v/>
      </c>
      <c r="F22" s="567"/>
      <c r="G22" s="568"/>
      <c r="H22" s="127"/>
      <c r="I22" s="127"/>
      <c r="K22" s="572" t="str">
        <f>+L1</f>
        <v>COLLABORATORE     SCOLASTICO</v>
      </c>
      <c r="L22" s="573"/>
      <c r="M22" s="22"/>
      <c r="N22" s="21"/>
      <c r="O22" s="581" t="s">
        <v>7</v>
      </c>
      <c r="P22" s="582"/>
      <c r="Q22" s="287" t="str">
        <f>+Start!X4</f>
        <v>21.3</v>
      </c>
      <c r="U22" s="19"/>
      <c r="V22" s="1"/>
      <c r="W22" s="22"/>
      <c r="X22" s="35"/>
      <c r="Y22" s="8"/>
      <c r="Z22" s="3"/>
      <c r="AA22" s="36"/>
    </row>
    <row r="23" spans="1:28" ht="22.9" customHeight="1" thickTop="1" thickBot="1" x14ac:dyDescent="0.25">
      <c r="A23" s="186"/>
      <c r="B23" s="187" t="s">
        <v>2</v>
      </c>
      <c r="C23" s="167">
        <f>+C4+C21+C15+C22</f>
        <v>0</v>
      </c>
      <c r="D23" s="168"/>
      <c r="E23" s="188"/>
      <c r="F23" s="189"/>
      <c r="G23" s="190" t="str">
        <f t="shared" ref="G23" si="0">IF(AND(F18=0,F23&gt;0),"manca si/no","")</f>
        <v/>
      </c>
      <c r="K23" s="1"/>
      <c r="U23" s="574" t="str">
        <f>+V1</f>
        <v xml:space="preserve">ASSISTENTE     TECNICO </v>
      </c>
      <c r="V23" s="575"/>
      <c r="W23" s="274" t="s">
        <v>208</v>
      </c>
      <c r="X23" s="35"/>
      <c r="Y23" s="571" t="s">
        <v>220</v>
      </c>
      <c r="Z23" s="571"/>
      <c r="AA23" s="286" t="str">
        <f>+Q22</f>
        <v>21.3</v>
      </c>
    </row>
    <row r="24" spans="1:28" ht="18.399999999999999" customHeight="1" thickTop="1" thickBot="1" x14ac:dyDescent="0.25">
      <c r="K24" s="154"/>
      <c r="L24" s="154"/>
      <c r="M24" s="26"/>
      <c r="N24" s="35"/>
      <c r="O24" s="206"/>
      <c r="P24" s="3"/>
      <c r="Q24" s="36"/>
      <c r="U24" s="25"/>
      <c r="V24" s="23"/>
      <c r="W24" s="24"/>
      <c r="X24" s="35"/>
      <c r="Y24" s="15"/>
      <c r="Z24" s="15"/>
      <c r="AA24" s="36"/>
    </row>
    <row r="25" spans="1:28" ht="36.4" customHeight="1" thickTop="1" thickBot="1" x14ac:dyDescent="0.25">
      <c r="A25" s="579" t="s">
        <v>38</v>
      </c>
      <c r="B25" s="580"/>
      <c r="E25" s="583" t="s">
        <v>220</v>
      </c>
      <c r="F25" s="583"/>
      <c r="G25" s="285" t="str">
        <f>+Start!X4</f>
        <v>21.3</v>
      </c>
      <c r="K25" s="576" t="s">
        <v>130</v>
      </c>
      <c r="L25" s="577"/>
      <c r="M25" s="577"/>
      <c r="N25" s="577"/>
      <c r="O25" s="577"/>
      <c r="P25" s="577"/>
      <c r="Q25" s="578"/>
      <c r="U25" s="576" t="s">
        <v>130</v>
      </c>
      <c r="V25" s="577"/>
      <c r="W25" s="577"/>
      <c r="X25" s="577"/>
      <c r="Y25" s="577"/>
      <c r="Z25" s="577"/>
      <c r="AA25" s="578"/>
    </row>
    <row r="26" spans="1:28" ht="17.25" thickTop="1" thickBot="1" x14ac:dyDescent="0.25">
      <c r="K26" s="27"/>
      <c r="L26" s="28"/>
      <c r="M26" s="29"/>
      <c r="N26" s="35"/>
      <c r="O26" s="205"/>
      <c r="P26" s="3"/>
      <c r="U26" s="27"/>
      <c r="V26" s="1"/>
      <c r="W26" s="26"/>
      <c r="X26" s="35"/>
      <c r="Y26" s="8"/>
      <c r="Z26" s="3"/>
      <c r="AA26" s="36"/>
    </row>
    <row r="27" spans="1:28" ht="37.15" customHeight="1" thickBot="1" x14ac:dyDescent="0.25">
      <c r="A27" s="576" t="s">
        <v>130</v>
      </c>
      <c r="B27" s="577"/>
      <c r="C27" s="577"/>
      <c r="D27" s="577"/>
      <c r="E27" s="577"/>
      <c r="F27" s="577"/>
      <c r="G27" s="578"/>
      <c r="K27" s="27"/>
      <c r="L27" s="28"/>
      <c r="M27" s="29"/>
      <c r="N27" s="35"/>
      <c r="O27" s="8"/>
      <c r="P27" s="3"/>
      <c r="U27" s="27"/>
      <c r="V27" s="28"/>
      <c r="W27" s="29"/>
      <c r="X27" s="35"/>
      <c r="Y27" s="8"/>
      <c r="Z27" s="3"/>
    </row>
    <row r="28" spans="1:28" ht="15.75" x14ac:dyDescent="0.2">
      <c r="G28" s="129"/>
      <c r="K28" s="27"/>
      <c r="L28" s="28"/>
      <c r="M28" s="29"/>
      <c r="N28" s="35"/>
      <c r="O28" s="8"/>
      <c r="P28" s="3"/>
      <c r="U28" s="27"/>
      <c r="V28" s="28"/>
      <c r="W28" s="29"/>
      <c r="X28" s="35"/>
      <c r="Y28" s="8"/>
      <c r="Z28" s="3"/>
    </row>
    <row r="29" spans="1:28" ht="18.75" x14ac:dyDescent="0.2">
      <c r="K29" s="19"/>
      <c r="L29" s="30"/>
      <c r="M29" s="24"/>
      <c r="N29" s="35"/>
      <c r="O29" s="8"/>
      <c r="P29" s="3"/>
      <c r="U29" s="19"/>
      <c r="V29" s="28"/>
      <c r="W29" s="29"/>
      <c r="X29" s="35"/>
      <c r="Y29" s="8"/>
      <c r="Z29" s="3"/>
    </row>
    <row r="30" spans="1:28" x14ac:dyDescent="0.2">
      <c r="K30" s="19"/>
      <c r="L30" s="1"/>
      <c r="M30" s="2"/>
      <c r="N30" s="35"/>
      <c r="U30" s="19"/>
      <c r="V30" s="1"/>
      <c r="W30" s="2"/>
      <c r="X30" s="11"/>
    </row>
    <row r="31" spans="1:28" ht="23.25" thickBot="1" x14ac:dyDescent="0.25">
      <c r="K31" s="544"/>
      <c r="L31" s="544"/>
      <c r="M31" s="31"/>
      <c r="N31" s="35"/>
      <c r="X31" s="12"/>
    </row>
    <row r="32" spans="1:28" ht="22.5" x14ac:dyDescent="0.2">
      <c r="L32" s="32"/>
    </row>
    <row r="200" spans="34:40" ht="39" customHeight="1" x14ac:dyDescent="0.2">
      <c r="AH200" s="231"/>
      <c r="AI200" s="229"/>
      <c r="AJ200" s="35"/>
      <c r="AK200" s="230"/>
      <c r="AL200" s="3"/>
    </row>
    <row r="201" spans="34:40" ht="19.5" x14ac:dyDescent="0.2">
      <c r="AH201" s="232"/>
      <c r="AI201" s="229"/>
      <c r="AJ201" s="35"/>
      <c r="AK201" s="230"/>
      <c r="AL201" s="3"/>
    </row>
    <row r="202" spans="34:40" ht="32.25" customHeight="1" x14ac:dyDescent="0.2">
      <c r="AH202" s="233"/>
      <c r="AI202" s="229"/>
      <c r="AJ202" s="35"/>
      <c r="AK202" s="230"/>
      <c r="AL202" s="3"/>
    </row>
    <row r="203" spans="34:40" ht="29.65" customHeight="1" x14ac:dyDescent="0.2">
      <c r="AH203" s="231"/>
      <c r="AI203" s="229"/>
      <c r="AJ203" s="35"/>
      <c r="AK203" s="230"/>
      <c r="AL203" s="3"/>
    </row>
    <row r="204" spans="34:40" ht="24" customHeight="1" x14ac:dyDescent="0.2">
      <c r="AH204" s="231"/>
      <c r="AI204" s="229"/>
      <c r="AJ204" s="35"/>
      <c r="AK204" s="230"/>
      <c r="AL204" s="3"/>
    </row>
    <row r="205" spans="34:40" ht="28.5" customHeight="1" x14ac:dyDescent="0.2">
      <c r="AH205" s="231"/>
      <c r="AI205" s="229"/>
      <c r="AJ205" s="35"/>
      <c r="AK205" s="230"/>
      <c r="AL205" s="3"/>
    </row>
    <row r="207" spans="34:40" x14ac:dyDescent="0.2">
      <c r="AI207" s="234" t="s">
        <v>157</v>
      </c>
      <c r="AJ207" s="228" t="s">
        <v>158</v>
      </c>
      <c r="AK207" s="228" t="s">
        <v>159</v>
      </c>
      <c r="AL207" s="228" t="s">
        <v>160</v>
      </c>
      <c r="AM207" s="228" t="s">
        <v>161</v>
      </c>
      <c r="AN207" s="237" t="s">
        <v>162</v>
      </c>
    </row>
    <row r="209" spans="35:40" ht="15.75" x14ac:dyDescent="0.2">
      <c r="AI209" s="235" t="s">
        <v>163</v>
      </c>
      <c r="AJ209" s="225" t="s">
        <v>166</v>
      </c>
      <c r="AK209" s="225" t="s">
        <v>167</v>
      </c>
      <c r="AL209" s="225" t="s">
        <v>176</v>
      </c>
      <c r="AM209" s="225" t="s">
        <v>182</v>
      </c>
      <c r="AN209" s="238" t="s">
        <v>180</v>
      </c>
    </row>
    <row r="210" spans="35:40" ht="15.75" x14ac:dyDescent="0.2">
      <c r="AI210" s="235" t="s">
        <v>164</v>
      </c>
      <c r="AJ210" s="225" t="s">
        <v>164</v>
      </c>
      <c r="AK210" s="225" t="s">
        <v>168</v>
      </c>
      <c r="AL210" s="225" t="s">
        <v>177</v>
      </c>
      <c r="AM210" s="225" t="s">
        <v>183</v>
      </c>
      <c r="AN210" s="238" t="s">
        <v>181</v>
      </c>
    </row>
    <row r="211" spans="35:40" ht="15.75" x14ac:dyDescent="0.2">
      <c r="AI211" s="235" t="s">
        <v>165</v>
      </c>
      <c r="AJ211" s="225" t="s">
        <v>165</v>
      </c>
      <c r="AK211" s="225" t="s">
        <v>169</v>
      </c>
      <c r="AL211" s="225" t="s">
        <v>178</v>
      </c>
      <c r="AM211" s="225" t="s">
        <v>179</v>
      </c>
      <c r="AN211" s="238"/>
    </row>
    <row r="212" spans="35:40" ht="15.75" x14ac:dyDescent="0.2">
      <c r="AI212" s="235"/>
      <c r="AJ212" s="225"/>
      <c r="AK212" s="225" t="s">
        <v>170</v>
      </c>
      <c r="AL212" s="225"/>
      <c r="AN212" s="238"/>
    </row>
    <row r="213" spans="35:40" ht="15.75" x14ac:dyDescent="0.2">
      <c r="AI213" s="235"/>
      <c r="AJ213" s="225"/>
      <c r="AK213" s="225" t="s">
        <v>171</v>
      </c>
      <c r="AL213" s="225"/>
      <c r="AM213" s="225"/>
      <c r="AN213" s="238"/>
    </row>
    <row r="214" spans="35:40" ht="15.75" x14ac:dyDescent="0.2">
      <c r="AI214" s="235"/>
      <c r="AJ214" s="225"/>
      <c r="AK214" s="225" t="s">
        <v>172</v>
      </c>
      <c r="AL214" s="225"/>
      <c r="AM214" s="225"/>
      <c r="AN214" s="238"/>
    </row>
    <row r="215" spans="35:40" ht="15.75" x14ac:dyDescent="0.2">
      <c r="AI215" s="235"/>
      <c r="AJ215" s="225"/>
      <c r="AK215" s="225" t="s">
        <v>173</v>
      </c>
      <c r="AL215" s="225"/>
      <c r="AM215" s="225"/>
      <c r="AN215" s="238"/>
    </row>
    <row r="216" spans="35:40" ht="15.75" x14ac:dyDescent="0.2">
      <c r="AI216" s="235"/>
      <c r="AJ216" s="225"/>
      <c r="AK216" s="225" t="s">
        <v>174</v>
      </c>
      <c r="AL216" s="225"/>
      <c r="AM216" s="225"/>
      <c r="AN216" s="238"/>
    </row>
    <row r="217" spans="35:40" ht="15.75" x14ac:dyDescent="0.2">
      <c r="AI217" s="235"/>
      <c r="AJ217" s="225"/>
      <c r="AK217" s="225" t="s">
        <v>175</v>
      </c>
      <c r="AL217" s="225"/>
      <c r="AM217" s="225"/>
      <c r="AN217" s="238"/>
    </row>
    <row r="218" spans="35:40" x14ac:dyDescent="0.2">
      <c r="AI218" s="236"/>
      <c r="AJ218" s="224"/>
      <c r="AK218" s="224"/>
      <c r="AL218" s="224"/>
      <c r="AM218" s="224"/>
      <c r="AN218" s="239"/>
    </row>
    <row r="219" spans="35:40" x14ac:dyDescent="0.2">
      <c r="AI219" s="236"/>
      <c r="AJ219" s="224"/>
      <c r="AK219" s="224"/>
      <c r="AL219" s="224"/>
      <c r="AM219" s="224"/>
      <c r="AN219" s="239"/>
    </row>
    <row r="220" spans="35:40" x14ac:dyDescent="0.2">
      <c r="AI220" s="236"/>
      <c r="AJ220" s="224"/>
      <c r="AK220" s="224"/>
      <c r="AL220" s="224"/>
      <c r="AM220" s="224"/>
      <c r="AN220" s="239"/>
    </row>
    <row r="221" spans="35:40" x14ac:dyDescent="0.2">
      <c r="AI221" s="236"/>
      <c r="AJ221" s="224"/>
      <c r="AK221" s="224"/>
      <c r="AL221" s="224"/>
      <c r="AM221" s="224"/>
      <c r="AN221" s="239"/>
    </row>
  </sheetData>
  <sheetProtection algorithmName="SHA-512" hashValue="0rpESNBW2FpIkSSI9il9YhsAdzLV0ht8FSfEas+qmiRZwAe4kgZnLnwh1Cx7cUkO1q22J7MMUyIAwhKvPGoDPw==" saltValue="j+q6i1SDXWym8OQNdSvfNA==" spinCount="100000" sheet="1" objects="1" scenarios="1"/>
  <mergeCells count="49">
    <mergeCell ref="AC4:AC7"/>
    <mergeCell ref="K22:L22"/>
    <mergeCell ref="U23:V23"/>
    <mergeCell ref="A27:G27"/>
    <mergeCell ref="E22:G22"/>
    <mergeCell ref="A25:B25"/>
    <mergeCell ref="K25:Q25"/>
    <mergeCell ref="U25:AA25"/>
    <mergeCell ref="O22:P22"/>
    <mergeCell ref="E25:F25"/>
    <mergeCell ref="E15:F20"/>
    <mergeCell ref="E21:G21"/>
    <mergeCell ref="V1:Y1"/>
    <mergeCell ref="K31:L31"/>
    <mergeCell ref="U19:V19"/>
    <mergeCell ref="U21:V21"/>
    <mergeCell ref="K20:L20"/>
    <mergeCell ref="O12:P17"/>
    <mergeCell ref="Y13:Z18"/>
    <mergeCell ref="O18:Q18"/>
    <mergeCell ref="O19:Q19"/>
    <mergeCell ref="K5:K6"/>
    <mergeCell ref="Y23:Z23"/>
    <mergeCell ref="Y19:AA19"/>
    <mergeCell ref="Y20:AA20"/>
    <mergeCell ref="B1:E1"/>
    <mergeCell ref="L1:O1"/>
    <mergeCell ref="H1:H2"/>
    <mergeCell ref="R1:S1"/>
    <mergeCell ref="R2:R3"/>
    <mergeCell ref="F2:G2"/>
    <mergeCell ref="B2:E2"/>
    <mergeCell ref="B3:D3"/>
    <mergeCell ref="H3:H4"/>
    <mergeCell ref="AB2:AB3"/>
    <mergeCell ref="M5:M6"/>
    <mergeCell ref="O5:O6"/>
    <mergeCell ref="P5:P6"/>
    <mergeCell ref="Q5:Q6"/>
    <mergeCell ref="Y5:Y6"/>
    <mergeCell ref="Z5:Z6"/>
    <mergeCell ref="V2:Y2"/>
    <mergeCell ref="S4:S7"/>
    <mergeCell ref="L2:O2"/>
    <mergeCell ref="L5:L6"/>
    <mergeCell ref="AA5:AA6"/>
    <mergeCell ref="V5:V6"/>
    <mergeCell ref="U5:U6"/>
    <mergeCell ref="W5:W6"/>
  </mergeCells>
  <conditionalFormatting sqref="C6:C14">
    <cfRule type="cellIs" dxfId="9" priority="18" operator="greaterThan">
      <formula>0</formula>
    </cfRule>
  </conditionalFormatting>
  <conditionalFormatting sqref="C4:E4">
    <cfRule type="cellIs" dxfId="8" priority="17" operator="greaterThan">
      <formula>0</formula>
    </cfRule>
  </conditionalFormatting>
  <conditionalFormatting sqref="C5">
    <cfRule type="cellIs" dxfId="7" priority="16" operator="greaterThan">
      <formula>0</formula>
    </cfRule>
  </conditionalFormatting>
  <conditionalFormatting sqref="C17:C20">
    <cfRule type="cellIs" dxfId="6" priority="15" operator="greaterThan">
      <formula>0</formula>
    </cfRule>
  </conditionalFormatting>
  <conditionalFormatting sqref="W4:W12">
    <cfRule type="cellIs" dxfId="5" priority="13" operator="greaterThan">
      <formula>0</formula>
    </cfRule>
  </conditionalFormatting>
  <conditionalFormatting sqref="W14:W18">
    <cfRule type="cellIs" dxfId="4" priority="12" operator="greaterThan">
      <formula>0</formula>
    </cfRule>
  </conditionalFormatting>
  <conditionalFormatting sqref="M3:O3">
    <cfRule type="cellIs" dxfId="3" priority="11" operator="greaterThan">
      <formula>0</formula>
    </cfRule>
  </conditionalFormatting>
  <conditionalFormatting sqref="M4:M11">
    <cfRule type="cellIs" dxfId="2" priority="10" operator="greaterThan">
      <formula>0</formula>
    </cfRule>
  </conditionalFormatting>
  <conditionalFormatting sqref="AI200:AI205">
    <cfRule type="cellIs" dxfId="1" priority="9" operator="greaterThan">
      <formula>0</formula>
    </cfRule>
  </conditionalFormatting>
  <conditionalFormatting sqref="C16">
    <cfRule type="cellIs" dxfId="0" priority="1" operator="greaterThan">
      <formula>0</formula>
    </cfRule>
  </conditionalFormatting>
  <dataValidations disablePrompts="1" count="11">
    <dataValidation type="list" allowBlank="1" showInputMessage="1" showErrorMessage="1" promptTitle="Tipo ECDL" sqref="F9">
      <formula1>$AI$208:$AI$211</formula1>
    </dataValidation>
    <dataValidation type="list" allowBlank="1" showInputMessage="1" showErrorMessage="1" sqref="F10 Z8">
      <formula1>$AJ$208:$AJ$211</formula1>
    </dataValidation>
    <dataValidation type="list" allowBlank="1" showInputMessage="1" showErrorMessage="1" sqref="F11 P8 Z9">
      <formula1>$AK$208:$AK$217</formula1>
    </dataValidation>
    <dataValidation type="list" allowBlank="1" showInputMessage="1" showErrorMessage="1" sqref="F12">
      <formula1>$AL$208:$AL$211</formula1>
    </dataValidation>
    <dataValidation type="list" allowBlank="1" showInputMessage="1" showErrorMessage="1" sqref="F14 P11 Z12">
      <formula1>$AN$208:$AN$210</formula1>
    </dataValidation>
    <dataValidation type="list" allowBlank="1" showInputMessage="1" showErrorMessage="1" sqref="P5:P6">
      <formula1>$AI208:AI211</formula1>
    </dataValidation>
    <dataValidation type="list" allowBlank="1" showInputMessage="1" showErrorMessage="1" sqref="P7">
      <formula1>$AJ$208:$AJ211</formula1>
    </dataValidation>
    <dataValidation type="list" allowBlank="1" showInputMessage="1" showErrorMessage="1" sqref="P9 Z10">
      <formula1>$AL$208:$AL$212</formula1>
    </dataValidation>
    <dataValidation type="list" allowBlank="1" showInputMessage="1" showErrorMessage="1" sqref="F13 P10">
      <formula1>$AM$208:$AM$211</formula1>
    </dataValidation>
    <dataValidation type="list" allowBlank="1" showInputMessage="1" showErrorMessage="1" sqref="Z7">
      <formula1>$AI$208:$AI$211</formula1>
    </dataValidation>
    <dataValidation type="list" allowBlank="1" showInputMessage="1" showErrorMessage="1" sqref="Z11">
      <formula1>$AM$208:$AM$212</formula1>
    </dataValidation>
  </dataValidations>
  <pageMargins left="0.7" right="0.7" top="0.75" bottom="0.75" header="0.3" footer="0.3"/>
  <pageSetup paperSize="8" scale="21"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V27"/>
  <sheetViews>
    <sheetView showGridLines="0" zoomScale="75" zoomScaleNormal="75" workbookViewId="0">
      <selection activeCell="W17" sqref="W17"/>
    </sheetView>
  </sheetViews>
  <sheetFormatPr defaultRowHeight="12.75" x14ac:dyDescent="0.2"/>
  <cols>
    <col min="1" max="1" width="12.33203125" customWidth="1"/>
    <col min="2" max="2" width="9.6640625" customWidth="1"/>
    <col min="3" max="3" width="12.83203125" customWidth="1"/>
    <col min="4" max="4" width="9.83203125" customWidth="1"/>
    <col min="5" max="5" width="13.1640625" customWidth="1"/>
    <col min="7" max="7" width="11.33203125" customWidth="1"/>
    <col min="8" max="8" width="9.83203125" customWidth="1"/>
    <col min="9" max="9" width="11.83203125" customWidth="1"/>
    <col min="11" max="11" width="12.1640625" customWidth="1"/>
    <col min="13" max="13" width="11.5" customWidth="1"/>
    <col min="14" max="14" width="10.1640625" customWidth="1"/>
    <col min="17" max="17" width="10.83203125" customWidth="1"/>
    <col min="19" max="19" width="11.33203125" customWidth="1"/>
    <col min="21" max="21" width="13.1640625" customWidth="1"/>
    <col min="22" max="22" width="12" customWidth="1"/>
  </cols>
  <sheetData>
    <row r="1" spans="1:22" ht="39" customHeight="1" thickTop="1" thickBot="1" x14ac:dyDescent="0.25">
      <c r="A1" s="115" t="s">
        <v>77</v>
      </c>
      <c r="B1" s="605" t="str">
        <f>IF(+'SCHEDE '!B2:E2=0,"Inserire nome nel file SCHEDE",+'SCHEDE '!B2)</f>
        <v/>
      </c>
      <c r="C1" s="606"/>
      <c r="D1" s="606"/>
      <c r="E1" s="607"/>
      <c r="F1" s="595" t="s">
        <v>113</v>
      </c>
      <c r="G1" s="596"/>
      <c r="H1" s="596"/>
      <c r="I1" s="596"/>
      <c r="J1" s="593" t="s">
        <v>141</v>
      </c>
      <c r="K1" s="593"/>
      <c r="L1" s="593"/>
      <c r="M1" s="593"/>
      <c r="N1" s="593"/>
      <c r="O1" s="593"/>
      <c r="P1" s="593"/>
      <c r="Q1" s="593"/>
      <c r="R1" s="593"/>
      <c r="S1" s="594"/>
    </row>
    <row r="2" spans="1:22" ht="32.25" customHeight="1" thickTop="1" thickBot="1" x14ac:dyDescent="0.25">
      <c r="A2" s="615" t="s">
        <v>108</v>
      </c>
      <c r="B2" s="599" t="s">
        <v>119</v>
      </c>
      <c r="C2" s="600"/>
      <c r="D2" s="599"/>
      <c r="E2" s="599"/>
      <c r="F2" s="599"/>
      <c r="G2" s="601"/>
      <c r="H2" s="602" t="s">
        <v>120</v>
      </c>
      <c r="I2" s="602"/>
      <c r="J2" s="602"/>
      <c r="K2" s="602"/>
      <c r="L2" s="602"/>
      <c r="M2" s="602"/>
      <c r="N2" s="603" t="s">
        <v>121</v>
      </c>
      <c r="O2" s="604"/>
      <c r="P2" s="604"/>
      <c r="Q2" s="604"/>
      <c r="R2" s="604"/>
      <c r="S2" s="604"/>
    </row>
    <row r="3" spans="1:22" ht="40.5" customHeight="1" thickTop="1" thickBot="1" x14ac:dyDescent="0.25">
      <c r="A3" s="616"/>
      <c r="B3" s="216" t="s">
        <v>115</v>
      </c>
      <c r="C3" s="217" t="s">
        <v>122</v>
      </c>
      <c r="D3" s="218" t="s">
        <v>114</v>
      </c>
      <c r="E3" s="218" t="s">
        <v>116</v>
      </c>
      <c r="F3" s="219" t="s">
        <v>117</v>
      </c>
      <c r="G3" s="220" t="s">
        <v>118</v>
      </c>
      <c r="H3" s="216" t="s">
        <v>124</v>
      </c>
      <c r="I3" s="218" t="s">
        <v>123</v>
      </c>
      <c r="J3" s="218" t="s">
        <v>114</v>
      </c>
      <c r="K3" s="218" t="s">
        <v>116</v>
      </c>
      <c r="L3" s="219" t="s">
        <v>117</v>
      </c>
      <c r="M3" s="220" t="s">
        <v>118</v>
      </c>
      <c r="N3" s="221" t="s">
        <v>125</v>
      </c>
      <c r="O3" s="218" t="s">
        <v>126</v>
      </c>
      <c r="P3" s="218" t="s">
        <v>114</v>
      </c>
      <c r="Q3" s="218" t="s">
        <v>116</v>
      </c>
      <c r="R3" s="219" t="s">
        <v>117</v>
      </c>
      <c r="S3" s="220" t="s">
        <v>118</v>
      </c>
      <c r="U3" s="118" t="s">
        <v>7</v>
      </c>
      <c r="V3" s="240" t="str">
        <f>+'2002-03'!AF2</f>
        <v>21.3</v>
      </c>
    </row>
    <row r="4" spans="1:22" ht="28.15" customHeight="1" thickTop="1" x14ac:dyDescent="0.2">
      <c r="A4" s="347">
        <f>+'1998-99'!Anno_1</f>
        <v>0</v>
      </c>
      <c r="B4" s="348">
        <f>+'1998-99'!AC18</f>
        <v>0</v>
      </c>
      <c r="C4" s="349">
        <f>+'1998-99'!AC19</f>
        <v>0</v>
      </c>
      <c r="D4" s="349">
        <f>+'1998-99'!AC20</f>
        <v>0</v>
      </c>
      <c r="E4" s="349">
        <f>+'1998-99'!AC21</f>
        <v>0</v>
      </c>
      <c r="F4" s="349">
        <f>+'1998-99'!AC22</f>
        <v>0</v>
      </c>
      <c r="G4" s="350">
        <f>+'1998-99'!AC23</f>
        <v>0</v>
      </c>
      <c r="H4" s="351">
        <f>+'1998-99'!AC26</f>
        <v>0</v>
      </c>
      <c r="I4" s="349">
        <f>+'1998-99'!AC27</f>
        <v>0</v>
      </c>
      <c r="J4" s="349">
        <f>+'1998-99'!AC28</f>
        <v>0</v>
      </c>
      <c r="K4" s="349">
        <f>+'1998-99'!AC29</f>
        <v>0</v>
      </c>
      <c r="L4" s="349">
        <f>+'1998-99'!AC30</f>
        <v>0</v>
      </c>
      <c r="M4" s="352">
        <f>+'1998-99'!AC31</f>
        <v>0</v>
      </c>
      <c r="N4" s="348">
        <f>+'1998-99'!AC34</f>
        <v>0</v>
      </c>
      <c r="O4" s="349">
        <f>+'1998-99'!AC35</f>
        <v>0</v>
      </c>
      <c r="P4" s="349">
        <f>+'1998-99'!AC36</f>
        <v>0</v>
      </c>
      <c r="Q4" s="349">
        <f>+'1998-99'!AC37</f>
        <v>0</v>
      </c>
      <c r="R4" s="349">
        <f>+'1998-99'!AC38</f>
        <v>0</v>
      </c>
      <c r="S4" s="350">
        <f>+'1998-99'!AC39</f>
        <v>0</v>
      </c>
      <c r="T4" s="127"/>
    </row>
    <row r="5" spans="1:22" ht="28.15" customHeight="1" thickBot="1" x14ac:dyDescent="0.25">
      <c r="A5" s="353">
        <f>+'1999-00'!Anno_1</f>
        <v>0</v>
      </c>
      <c r="B5" s="354">
        <f>+'1999-00'!AC18</f>
        <v>0</v>
      </c>
      <c r="C5" s="355">
        <f>+'1999-00'!AC19</f>
        <v>0</v>
      </c>
      <c r="D5" s="355">
        <f>+'1999-00'!AC20</f>
        <v>0</v>
      </c>
      <c r="E5" s="355">
        <f>+'1999-00'!AC21</f>
        <v>0</v>
      </c>
      <c r="F5" s="355">
        <f>+'1999-00'!AC22</f>
        <v>0</v>
      </c>
      <c r="G5" s="356">
        <f>+'1999-00'!AC23</f>
        <v>0</v>
      </c>
      <c r="H5" s="357">
        <f>+'1999-00'!AC26</f>
        <v>0</v>
      </c>
      <c r="I5" s="355">
        <f>+'1999-00'!AC27</f>
        <v>0</v>
      </c>
      <c r="J5" s="355">
        <f>+'1999-00'!AC28</f>
        <v>0</v>
      </c>
      <c r="K5" s="355">
        <f>+'1999-00'!AC29</f>
        <v>0</v>
      </c>
      <c r="L5" s="355">
        <f>+'1999-00'!AC30</f>
        <v>0</v>
      </c>
      <c r="M5" s="358">
        <f>+'1999-00'!AC31</f>
        <v>0</v>
      </c>
      <c r="N5" s="354">
        <f>+'1999-00'!AC34</f>
        <v>0</v>
      </c>
      <c r="O5" s="355">
        <f>+'1999-00'!AC35</f>
        <v>0</v>
      </c>
      <c r="P5" s="355">
        <f>+'1999-00'!AC36</f>
        <v>0</v>
      </c>
      <c r="Q5" s="355">
        <f>+'1999-00'!AC37</f>
        <v>0</v>
      </c>
      <c r="R5" s="355">
        <f>+'1999-00'!AC38</f>
        <v>0</v>
      </c>
      <c r="S5" s="356">
        <f>+'1999-00'!AC39</f>
        <v>0</v>
      </c>
      <c r="T5" s="127"/>
    </row>
    <row r="6" spans="1:22" ht="28.15" customHeight="1" x14ac:dyDescent="0.2">
      <c r="A6" s="353">
        <f>+'2000-01'!Anno_1</f>
        <v>0</v>
      </c>
      <c r="B6" s="354">
        <f>+'2000-01'!AC18</f>
        <v>0</v>
      </c>
      <c r="C6" s="355">
        <f>+'2000-01'!AC19</f>
        <v>0</v>
      </c>
      <c r="D6" s="355">
        <f>+'2000-01'!AC20</f>
        <v>0</v>
      </c>
      <c r="E6" s="355">
        <f>+'2000-01'!AC21</f>
        <v>0</v>
      </c>
      <c r="F6" s="355">
        <f>+'2000-01'!AC22</f>
        <v>0</v>
      </c>
      <c r="G6" s="356">
        <f>+'2000-01'!AC23</f>
        <v>0</v>
      </c>
      <c r="H6" s="357">
        <f>+'2000-01'!AC26</f>
        <v>0</v>
      </c>
      <c r="I6" s="355">
        <f>+'2000-01'!AC27</f>
        <v>0</v>
      </c>
      <c r="J6" s="355">
        <f>+'2000-01'!AC28</f>
        <v>0</v>
      </c>
      <c r="K6" s="355">
        <f>+'2000-01'!AC29</f>
        <v>0</v>
      </c>
      <c r="L6" s="355">
        <f>+'2000-01'!AC30</f>
        <v>0</v>
      </c>
      <c r="M6" s="358">
        <f>+'2000-01'!AC31</f>
        <v>0</v>
      </c>
      <c r="N6" s="354">
        <f>+'2000-01'!AC34</f>
        <v>0</v>
      </c>
      <c r="O6" s="355">
        <f>+'2000-01'!AC35</f>
        <v>0</v>
      </c>
      <c r="P6" s="355">
        <f>+'2000-01'!AC36</f>
        <v>0</v>
      </c>
      <c r="Q6" s="355">
        <f>+'2000-01'!AC37</f>
        <v>0</v>
      </c>
      <c r="R6" s="355">
        <f>+'2000-01'!AC38</f>
        <v>0</v>
      </c>
      <c r="S6" s="356">
        <f>+'2000-01'!AC39</f>
        <v>0</v>
      </c>
      <c r="T6" s="127"/>
      <c r="U6" s="608" t="s">
        <v>132</v>
      </c>
      <c r="V6" s="609"/>
    </row>
    <row r="7" spans="1:22" ht="28.15" customHeight="1" x14ac:dyDescent="0.2">
      <c r="A7" s="353">
        <f>+'2001-02'!Anno_1</f>
        <v>0</v>
      </c>
      <c r="B7" s="354">
        <f>+'2001-02'!AC18</f>
        <v>0</v>
      </c>
      <c r="C7" s="355">
        <f>+'2001-02'!AC19</f>
        <v>0</v>
      </c>
      <c r="D7" s="355">
        <f>+'2001-02'!AC20</f>
        <v>0</v>
      </c>
      <c r="E7" s="355">
        <f>+'2001-02'!AC21</f>
        <v>0</v>
      </c>
      <c r="F7" s="355">
        <f>+'2001-02'!AC22</f>
        <v>0</v>
      </c>
      <c r="G7" s="356">
        <f>+'2001-02'!AC23</f>
        <v>0</v>
      </c>
      <c r="H7" s="357">
        <f>+'2001-02'!AC26</f>
        <v>0</v>
      </c>
      <c r="I7" s="355">
        <f>+'2001-02'!AC27</f>
        <v>0</v>
      </c>
      <c r="J7" s="355">
        <f>+'2001-02'!AC28</f>
        <v>0</v>
      </c>
      <c r="K7" s="355">
        <f>+'2001-02'!AC29</f>
        <v>0</v>
      </c>
      <c r="L7" s="355">
        <f>+'2001-02'!AC30</f>
        <v>0</v>
      </c>
      <c r="M7" s="358">
        <f>+'2001-02'!AC31</f>
        <v>0</v>
      </c>
      <c r="N7" s="354">
        <f>+'2001-02'!AC34</f>
        <v>0</v>
      </c>
      <c r="O7" s="355">
        <f>+'2001-02'!AC35</f>
        <v>0</v>
      </c>
      <c r="P7" s="355">
        <f>+'2001-02'!AC36</f>
        <v>0</v>
      </c>
      <c r="Q7" s="355">
        <f>+'2001-02'!AC37</f>
        <v>0</v>
      </c>
      <c r="R7" s="355">
        <f>+'2001-02'!AC38</f>
        <v>0</v>
      </c>
      <c r="S7" s="356">
        <f>+'2001-02'!AC39</f>
        <v>0</v>
      </c>
      <c r="T7" s="127"/>
      <c r="U7" s="610"/>
      <c r="V7" s="611"/>
    </row>
    <row r="8" spans="1:22" ht="28.15" customHeight="1" x14ac:dyDescent="0.2">
      <c r="A8" s="353">
        <f>+'2002-03'!Anno_1</f>
        <v>0</v>
      </c>
      <c r="B8" s="354">
        <f>+'2002-03'!AC18</f>
        <v>0</v>
      </c>
      <c r="C8" s="355">
        <f>+'2002-03'!AC19</f>
        <v>0</v>
      </c>
      <c r="D8" s="355">
        <f>+'2002-03'!AC20</f>
        <v>0</v>
      </c>
      <c r="E8" s="355">
        <f>+'2002-03'!AC21</f>
        <v>0</v>
      </c>
      <c r="F8" s="355">
        <f>+'2002-03'!AC22</f>
        <v>0</v>
      </c>
      <c r="G8" s="356">
        <f>+'2002-03'!AC23</f>
        <v>0</v>
      </c>
      <c r="H8" s="357">
        <f>+'2002-03'!AC26</f>
        <v>0</v>
      </c>
      <c r="I8" s="355">
        <f>+'2002-03'!AC27</f>
        <v>0</v>
      </c>
      <c r="J8" s="355">
        <f>+'2002-03'!AC28</f>
        <v>0</v>
      </c>
      <c r="K8" s="355">
        <f>+'2002-03'!AC29</f>
        <v>0</v>
      </c>
      <c r="L8" s="355">
        <f>+'2002-03'!AC30</f>
        <v>0</v>
      </c>
      <c r="M8" s="358">
        <f>+'2002-03'!AC31</f>
        <v>0</v>
      </c>
      <c r="N8" s="354">
        <f>+'2002-03'!AC34</f>
        <v>0</v>
      </c>
      <c r="O8" s="355">
        <f>+'2002-03'!AC35</f>
        <v>0</v>
      </c>
      <c r="P8" s="355">
        <f>+'2002-03'!AC36</f>
        <v>0</v>
      </c>
      <c r="Q8" s="355">
        <f>+'2002-03'!AC37</f>
        <v>0</v>
      </c>
      <c r="R8" s="355">
        <f>+'2002-03'!AC38</f>
        <v>0</v>
      </c>
      <c r="S8" s="356">
        <f>+'2002-03'!AC39</f>
        <v>0</v>
      </c>
      <c r="T8" s="127"/>
      <c r="U8" s="610"/>
      <c r="V8" s="611"/>
    </row>
    <row r="9" spans="1:22" ht="28.15" customHeight="1" thickBot="1" x14ac:dyDescent="0.25">
      <c r="A9" s="353">
        <f>+'2004-05'!Anno_1</f>
        <v>0</v>
      </c>
      <c r="B9" s="354">
        <f>+'2004-05'!AC18</f>
        <v>0</v>
      </c>
      <c r="C9" s="355">
        <f>+'2004-05'!AC19</f>
        <v>0</v>
      </c>
      <c r="D9" s="355">
        <f>+'2004-05'!AC20</f>
        <v>0</v>
      </c>
      <c r="E9" s="355">
        <f>+'2004-05'!AC21</f>
        <v>0</v>
      </c>
      <c r="F9" s="355">
        <f>+'2004-05'!AC22</f>
        <v>0</v>
      </c>
      <c r="G9" s="356">
        <f>+'2004-05'!AC23</f>
        <v>0</v>
      </c>
      <c r="H9" s="357">
        <f>+'2004-05'!AC26</f>
        <v>0</v>
      </c>
      <c r="I9" s="355">
        <f>+'2004-05'!AC27</f>
        <v>0</v>
      </c>
      <c r="J9" s="355">
        <f>+'2004-05'!AC28</f>
        <v>0</v>
      </c>
      <c r="K9" s="355">
        <f>+'2004-05'!AC29</f>
        <v>0</v>
      </c>
      <c r="L9" s="355">
        <f>+'2004-05'!AC30</f>
        <v>0</v>
      </c>
      <c r="M9" s="358">
        <f>+'2004-05'!AC31</f>
        <v>0</v>
      </c>
      <c r="N9" s="354">
        <f>+'2004-05'!AC34</f>
        <v>0</v>
      </c>
      <c r="O9" s="355">
        <f>+'2004-05'!AC35</f>
        <v>0</v>
      </c>
      <c r="P9" s="355">
        <f>+'2004-05'!AC36</f>
        <v>0</v>
      </c>
      <c r="Q9" s="355">
        <f>+'2004-05'!AC37</f>
        <v>0</v>
      </c>
      <c r="R9" s="355">
        <f>+'2004-05'!AC38</f>
        <v>0</v>
      </c>
      <c r="S9" s="356">
        <f>+'2004-05'!AC39</f>
        <v>0</v>
      </c>
      <c r="T9" s="127"/>
      <c r="U9" s="612"/>
      <c r="V9" s="613"/>
    </row>
    <row r="10" spans="1:22" ht="28.15" customHeight="1" x14ac:dyDescent="0.2">
      <c r="A10" s="353">
        <f>+'2005-06'!Anno_1</f>
        <v>0</v>
      </c>
      <c r="B10" s="354">
        <f>+'2005-06'!AC18</f>
        <v>0</v>
      </c>
      <c r="C10" s="355">
        <f>+'2005-06'!AC19</f>
        <v>0</v>
      </c>
      <c r="D10" s="355">
        <f>+'2005-06'!AC20</f>
        <v>0</v>
      </c>
      <c r="E10" s="355">
        <f>+'2005-06'!AC21</f>
        <v>0</v>
      </c>
      <c r="F10" s="355">
        <f>+'2005-06'!AC22</f>
        <v>0</v>
      </c>
      <c r="G10" s="356">
        <f>+'2005-06'!AC23</f>
        <v>0</v>
      </c>
      <c r="H10" s="357">
        <f>+'2005-06'!AC26</f>
        <v>0</v>
      </c>
      <c r="I10" s="355">
        <f>+'2005-06'!AC27</f>
        <v>0</v>
      </c>
      <c r="J10" s="355">
        <f>+'2005-06'!AC28</f>
        <v>0</v>
      </c>
      <c r="K10" s="355">
        <f>+'2005-06'!AC29</f>
        <v>0</v>
      </c>
      <c r="L10" s="355">
        <f>+'2005-06'!AC30</f>
        <v>0</v>
      </c>
      <c r="M10" s="358">
        <f>+'2005-06'!AC31</f>
        <v>0</v>
      </c>
      <c r="N10" s="354">
        <f>+'2005-06'!AC34</f>
        <v>0</v>
      </c>
      <c r="O10" s="355">
        <f>+'2005-06'!AC35</f>
        <v>0</v>
      </c>
      <c r="P10" s="355">
        <f>+'2005-06'!AC36</f>
        <v>0</v>
      </c>
      <c r="Q10" s="355">
        <f>+'2005-06'!AC37</f>
        <v>0</v>
      </c>
      <c r="R10" s="355">
        <f>+'2005-06'!AC38</f>
        <v>0</v>
      </c>
      <c r="S10" s="356">
        <f>+'2005-06'!AC39</f>
        <v>0</v>
      </c>
      <c r="T10" s="127"/>
    </row>
    <row r="11" spans="1:22" ht="28.15" customHeight="1" x14ac:dyDescent="0.2">
      <c r="A11" s="353">
        <f>+'2008-09'!Anno_1</f>
        <v>0</v>
      </c>
      <c r="B11" s="354">
        <f>+'2008-09'!AC18</f>
        <v>0</v>
      </c>
      <c r="C11" s="355">
        <f>+'2008-09'!AC19</f>
        <v>0</v>
      </c>
      <c r="D11" s="355">
        <f>+'2008-09'!AC20</f>
        <v>0</v>
      </c>
      <c r="E11" s="355">
        <f>+'2008-09'!AC21</f>
        <v>0</v>
      </c>
      <c r="F11" s="355">
        <f>+'2008-09'!AC22</f>
        <v>0</v>
      </c>
      <c r="G11" s="356">
        <f>+'2008-09'!AC23</f>
        <v>0</v>
      </c>
      <c r="H11" s="357">
        <f>+'2008-09'!AC26</f>
        <v>0</v>
      </c>
      <c r="I11" s="355">
        <f>+'2008-09'!AC27</f>
        <v>0</v>
      </c>
      <c r="J11" s="355">
        <f>+'2008-09'!AC28</f>
        <v>0</v>
      </c>
      <c r="K11" s="355">
        <f>+'2008-09'!AC29</f>
        <v>0</v>
      </c>
      <c r="L11" s="355">
        <f>+'2008-09'!AC30</f>
        <v>0</v>
      </c>
      <c r="M11" s="358">
        <f>+'2008-09'!AC31</f>
        <v>0</v>
      </c>
      <c r="N11" s="354">
        <f>+'2008-09'!AC34</f>
        <v>0</v>
      </c>
      <c r="O11" s="355">
        <f>+'2008-09'!AC35</f>
        <v>0</v>
      </c>
      <c r="P11" s="355">
        <f>+'2008-09'!AC36</f>
        <v>0</v>
      </c>
      <c r="Q11" s="355">
        <f>+'2008-09'!AC37</f>
        <v>0</v>
      </c>
      <c r="R11" s="355">
        <f>+'2008-09'!AC38</f>
        <v>0</v>
      </c>
      <c r="S11" s="356">
        <f>+'2008-09'!AC39</f>
        <v>0</v>
      </c>
      <c r="T11" s="127"/>
    </row>
    <row r="12" spans="1:22" ht="28.15" customHeight="1" x14ac:dyDescent="0.2">
      <c r="A12" s="353">
        <f>+'2016-17'!Anno_1</f>
        <v>0</v>
      </c>
      <c r="B12" s="354">
        <f>+'2016-17'!AC18</f>
        <v>0</v>
      </c>
      <c r="C12" s="355">
        <f>+'2016-17'!AC19</f>
        <v>0</v>
      </c>
      <c r="D12" s="355">
        <f>+'2016-17'!AC20</f>
        <v>0</v>
      </c>
      <c r="E12" s="355">
        <f>+'2016-17'!AC21</f>
        <v>0</v>
      </c>
      <c r="F12" s="355">
        <f>+'2016-17'!AC22</f>
        <v>0</v>
      </c>
      <c r="G12" s="356">
        <f>+'2016-17'!AC23</f>
        <v>0</v>
      </c>
      <c r="H12" s="357">
        <f>+'2016-17'!AC26</f>
        <v>0</v>
      </c>
      <c r="I12" s="355">
        <f>+'2016-17'!AC27</f>
        <v>0</v>
      </c>
      <c r="J12" s="355">
        <f>+'2016-17'!AC28</f>
        <v>0</v>
      </c>
      <c r="K12" s="355">
        <f>+'2016-17'!AC29</f>
        <v>0</v>
      </c>
      <c r="L12" s="355">
        <f>+'2016-17'!AC30</f>
        <v>0</v>
      </c>
      <c r="M12" s="358">
        <f>+'2016-17'!AC31</f>
        <v>0</v>
      </c>
      <c r="N12" s="354">
        <f>+'2016-17'!AC34</f>
        <v>0</v>
      </c>
      <c r="O12" s="355">
        <f>+'2016-17'!AC35</f>
        <v>0</v>
      </c>
      <c r="P12" s="355">
        <f>+'2016-17'!AC36</f>
        <v>0</v>
      </c>
      <c r="Q12" s="355">
        <f>+'2016-17'!AC37</f>
        <v>0</v>
      </c>
      <c r="R12" s="355">
        <f>+'2016-17'!AC38</f>
        <v>0</v>
      </c>
      <c r="S12" s="356">
        <f>+'2016-17'!AC39</f>
        <v>0</v>
      </c>
      <c r="T12" s="127"/>
    </row>
    <row r="13" spans="1:22" ht="28.15" customHeight="1" x14ac:dyDescent="0.2">
      <c r="A13" s="359">
        <f>+'2017-18'!Anno_1</f>
        <v>0</v>
      </c>
      <c r="B13" s="354">
        <f>+'2017-18'!AC18</f>
        <v>0</v>
      </c>
      <c r="C13" s="355">
        <f>+'2017-18'!AC19</f>
        <v>0</v>
      </c>
      <c r="D13" s="355">
        <f>+'2017-18'!AC20</f>
        <v>0</v>
      </c>
      <c r="E13" s="355">
        <f>+'2017-18'!AC21</f>
        <v>0</v>
      </c>
      <c r="F13" s="355">
        <f>+'2017-18'!AC22</f>
        <v>0</v>
      </c>
      <c r="G13" s="356">
        <f>+'2017-18'!AC23</f>
        <v>0</v>
      </c>
      <c r="H13" s="357">
        <f>+'2017-18'!AC26</f>
        <v>0</v>
      </c>
      <c r="I13" s="355">
        <f>+'2017-18'!AC27</f>
        <v>0</v>
      </c>
      <c r="J13" s="355">
        <f>+'2017-18'!AC28</f>
        <v>0</v>
      </c>
      <c r="K13" s="355">
        <f>+'2017-18'!AC29</f>
        <v>0</v>
      </c>
      <c r="L13" s="355">
        <f>+'2017-18'!AC30</f>
        <v>0</v>
      </c>
      <c r="M13" s="358">
        <f>+'2017-18'!AC31</f>
        <v>0</v>
      </c>
      <c r="N13" s="354">
        <f>+'2017-18'!AC34</f>
        <v>0</v>
      </c>
      <c r="O13" s="355">
        <f>+'2017-18'!AC35</f>
        <v>0</v>
      </c>
      <c r="P13" s="355">
        <f>+'2017-18'!AC36</f>
        <v>0</v>
      </c>
      <c r="Q13" s="355">
        <f>+'2017-18'!AC37</f>
        <v>0</v>
      </c>
      <c r="R13" s="355">
        <f>+'2017-18'!AC38</f>
        <v>0</v>
      </c>
      <c r="S13" s="356">
        <f>+'2017-18'!AC39</f>
        <v>0</v>
      </c>
      <c r="T13" s="127"/>
    </row>
    <row r="14" spans="1:22" ht="28.15" customHeight="1" x14ac:dyDescent="0.2">
      <c r="A14" s="353">
        <f>+'2018-19'!Anno_1</f>
        <v>0</v>
      </c>
      <c r="B14" s="354">
        <f>+'2018-19'!AC18</f>
        <v>0</v>
      </c>
      <c r="C14" s="355">
        <f>+'2018-19'!AC19</f>
        <v>0</v>
      </c>
      <c r="D14" s="355">
        <f>+'2018-19'!AC20</f>
        <v>0</v>
      </c>
      <c r="E14" s="355">
        <f>+'2018-19'!AC21</f>
        <v>0</v>
      </c>
      <c r="F14" s="355">
        <f>+'2018-19'!AC22</f>
        <v>0</v>
      </c>
      <c r="G14" s="356">
        <f>+'2018-19'!AC23</f>
        <v>0</v>
      </c>
      <c r="H14" s="357">
        <f>+'2018-19'!AC26</f>
        <v>0</v>
      </c>
      <c r="I14" s="355">
        <f>+'2018-19'!AC27</f>
        <v>0</v>
      </c>
      <c r="J14" s="355">
        <f>+'2018-19'!AC28</f>
        <v>0</v>
      </c>
      <c r="K14" s="355">
        <f>+'2018-19'!AC29</f>
        <v>0</v>
      </c>
      <c r="L14" s="355">
        <f>+'2018-19'!AC30</f>
        <v>0</v>
      </c>
      <c r="M14" s="358">
        <f>+'2018-19'!AC31</f>
        <v>0</v>
      </c>
      <c r="N14" s="354">
        <f>+'2018-19'!AC34</f>
        <v>0</v>
      </c>
      <c r="O14" s="355">
        <f>+'2018-19'!AC35</f>
        <v>0</v>
      </c>
      <c r="P14" s="355">
        <f>+'2018-19'!AC36</f>
        <v>0</v>
      </c>
      <c r="Q14" s="355">
        <f>+'2018-19'!AC37</f>
        <v>0</v>
      </c>
      <c r="R14" s="355">
        <f>+'2018-19'!AC38</f>
        <v>0</v>
      </c>
      <c r="S14" s="356">
        <f>+'2018-19'!AC39</f>
        <v>0</v>
      </c>
      <c r="T14" s="127"/>
    </row>
    <row r="15" spans="1:22" ht="28.15" customHeight="1" x14ac:dyDescent="0.2">
      <c r="A15" s="353">
        <f>+'2019-20'!Anno_1</f>
        <v>0</v>
      </c>
      <c r="B15" s="354">
        <f>+'2019-20'!AC18</f>
        <v>0</v>
      </c>
      <c r="C15" s="355">
        <f>+'2019-20'!AC$19</f>
        <v>0</v>
      </c>
      <c r="D15" s="355">
        <f>+'2019-20'!AC$20</f>
        <v>0</v>
      </c>
      <c r="E15" s="355">
        <f>+'2019-20'!AC$21</f>
        <v>0</v>
      </c>
      <c r="F15" s="355">
        <f>+'2019-20'!AC$22</f>
        <v>0</v>
      </c>
      <c r="G15" s="356">
        <f>+'2019-20'!AC$23</f>
        <v>0</v>
      </c>
      <c r="H15" s="357">
        <f>+'2019-20'!AC$26</f>
        <v>0</v>
      </c>
      <c r="I15" s="355">
        <f>+'2019-20'!AC$27</f>
        <v>0</v>
      </c>
      <c r="J15" s="355">
        <f>+'2019-20'!AC$28</f>
        <v>0</v>
      </c>
      <c r="K15" s="355">
        <f>+'2019-20'!AC$29</f>
        <v>0</v>
      </c>
      <c r="L15" s="355">
        <f>+'2019-20'!AC$30</f>
        <v>0</v>
      </c>
      <c r="M15" s="358">
        <f>+'2019-20'!AC$31</f>
        <v>0</v>
      </c>
      <c r="N15" s="354">
        <f>+'2019-20'!AC$34</f>
        <v>0</v>
      </c>
      <c r="O15" s="355">
        <f>+'2019-20'!AC$35</f>
        <v>0</v>
      </c>
      <c r="P15" s="355">
        <f>+'2019-20'!AC$36</f>
        <v>0</v>
      </c>
      <c r="Q15" s="355">
        <f>+'2019-20'!AC$37</f>
        <v>0</v>
      </c>
      <c r="R15" s="355">
        <f>+'2019-20'!AC$38</f>
        <v>0</v>
      </c>
      <c r="S15" s="356">
        <f>+'2019-20'!AC$39</f>
        <v>0</v>
      </c>
      <c r="T15" s="127"/>
    </row>
    <row r="16" spans="1:22" ht="28.15" customHeight="1" x14ac:dyDescent="0.2">
      <c r="A16" s="353">
        <f>+'2020-21'!Anno_1</f>
        <v>0</v>
      </c>
      <c r="B16" s="354">
        <f>+'2020-21'!AC$18</f>
        <v>0</v>
      </c>
      <c r="C16" s="355">
        <f>+'2020-21'!AC$19</f>
        <v>0</v>
      </c>
      <c r="D16" s="355">
        <f>+'2020-21'!AC$20</f>
        <v>0</v>
      </c>
      <c r="E16" s="355">
        <f>+'2020-21'!AC$21</f>
        <v>0</v>
      </c>
      <c r="F16" s="355">
        <f>+'2020-21'!AC$22</f>
        <v>0</v>
      </c>
      <c r="G16" s="356">
        <f>+'2020-21'!AC$23</f>
        <v>0</v>
      </c>
      <c r="H16" s="357">
        <f>+'2020-21'!AC$26</f>
        <v>0</v>
      </c>
      <c r="I16" s="355">
        <f>+'2020-21'!AC$27</f>
        <v>0</v>
      </c>
      <c r="J16" s="355">
        <f>+'2020-21'!AC$28</f>
        <v>0</v>
      </c>
      <c r="K16" s="355">
        <f>+'2020-21'!AC$29</f>
        <v>0</v>
      </c>
      <c r="L16" s="355">
        <f>+'2020-21'!AC$30</f>
        <v>0</v>
      </c>
      <c r="M16" s="358">
        <f>+'2020-21'!AC$31</f>
        <v>0</v>
      </c>
      <c r="N16" s="354">
        <f>+'2020-21'!AC$34</f>
        <v>0</v>
      </c>
      <c r="O16" s="355">
        <f>+'2020-21'!AC$35</f>
        <v>0</v>
      </c>
      <c r="P16" s="355">
        <f>+'2020-21'!AC$36</f>
        <v>0</v>
      </c>
      <c r="Q16" s="355">
        <f>+'2020-21'!AC$37</f>
        <v>0</v>
      </c>
      <c r="R16" s="355">
        <f>+'2020-21'!AC$38</f>
        <v>0</v>
      </c>
      <c r="S16" s="356">
        <f>+'2020-21'!AC$39</f>
        <v>0</v>
      </c>
      <c r="T16" s="127"/>
    </row>
    <row r="17" spans="1:20" ht="28.15" customHeight="1" x14ac:dyDescent="0.2">
      <c r="A17" s="353">
        <f>+'A14'!Anno_1</f>
        <v>0</v>
      </c>
      <c r="B17" s="354">
        <f>+'A14'!AC$18</f>
        <v>0</v>
      </c>
      <c r="C17" s="355">
        <f>+'A14'!AC$19</f>
        <v>0</v>
      </c>
      <c r="D17" s="355">
        <f>+'A14'!AC$20</f>
        <v>0</v>
      </c>
      <c r="E17" s="355">
        <f>+'A14'!AC$21</f>
        <v>0</v>
      </c>
      <c r="F17" s="355">
        <f>+'A14'!AC$22</f>
        <v>0</v>
      </c>
      <c r="G17" s="356">
        <f>+'A14'!AC$23</f>
        <v>0</v>
      </c>
      <c r="H17" s="357">
        <f>+'A14'!AC$26</f>
        <v>0</v>
      </c>
      <c r="I17" s="355">
        <f>+'A14'!AC$27</f>
        <v>0</v>
      </c>
      <c r="J17" s="355">
        <f>+'A14'!AC$28</f>
        <v>0</v>
      </c>
      <c r="K17" s="355">
        <f>+'A14'!AC$29</f>
        <v>0</v>
      </c>
      <c r="L17" s="355">
        <f>+'A14'!AC$30</f>
        <v>0</v>
      </c>
      <c r="M17" s="358">
        <f>+'A14'!AC$31</f>
        <v>0</v>
      </c>
      <c r="N17" s="354">
        <f>+'A14'!AC$34</f>
        <v>0</v>
      </c>
      <c r="O17" s="355">
        <f>+'A14'!AC$35</f>
        <v>0</v>
      </c>
      <c r="P17" s="355">
        <f>+'A14'!AC$36</f>
        <v>0</v>
      </c>
      <c r="Q17" s="355">
        <f>+'A14'!AC$37</f>
        <v>0</v>
      </c>
      <c r="R17" s="355">
        <f>+'A14'!AC$38</f>
        <v>0</v>
      </c>
      <c r="S17" s="356">
        <f>+'A14'!AC$39</f>
        <v>0</v>
      </c>
      <c r="T17" s="127"/>
    </row>
    <row r="18" spans="1:20" ht="28.15" customHeight="1" x14ac:dyDescent="0.2">
      <c r="A18" s="353">
        <f>+'A15'!Anno_1</f>
        <v>0</v>
      </c>
      <c r="B18" s="354">
        <f>+'A15'!AC$18</f>
        <v>0</v>
      </c>
      <c r="C18" s="355">
        <f>+'A15'!AC$19</f>
        <v>0</v>
      </c>
      <c r="D18" s="355">
        <f>+'A15'!AC$20</f>
        <v>0</v>
      </c>
      <c r="E18" s="355">
        <f>+'A15'!AC$21</f>
        <v>0</v>
      </c>
      <c r="F18" s="355">
        <f>+'A15'!AC$22</f>
        <v>0</v>
      </c>
      <c r="G18" s="356">
        <f>+'A15'!AC$23</f>
        <v>0</v>
      </c>
      <c r="H18" s="357">
        <f>+'A15'!AC$26</f>
        <v>0</v>
      </c>
      <c r="I18" s="355">
        <f>+'A15'!AC$27</f>
        <v>0</v>
      </c>
      <c r="J18" s="355">
        <f>+'A15'!AC$28</f>
        <v>0</v>
      </c>
      <c r="K18" s="355">
        <f>+'A15'!AC$29</f>
        <v>0</v>
      </c>
      <c r="L18" s="355">
        <f>+'A15'!AC$30</f>
        <v>0</v>
      </c>
      <c r="M18" s="358">
        <f>+'A15'!AC$31</f>
        <v>0</v>
      </c>
      <c r="N18" s="354">
        <f>+'A15'!AC$34</f>
        <v>0</v>
      </c>
      <c r="O18" s="355">
        <f>+'A15'!AC$35</f>
        <v>0</v>
      </c>
      <c r="P18" s="355">
        <f>+'A15'!AC$36</f>
        <v>0</v>
      </c>
      <c r="Q18" s="355">
        <f>+'A15'!AC$37</f>
        <v>0</v>
      </c>
      <c r="R18" s="355">
        <f>+'A15'!AC$38</f>
        <v>0</v>
      </c>
      <c r="S18" s="356">
        <f>+'A15'!AC$39</f>
        <v>0</v>
      </c>
      <c r="T18" s="127"/>
    </row>
    <row r="19" spans="1:20" ht="28.15" customHeight="1" x14ac:dyDescent="0.2">
      <c r="A19" s="353">
        <f>+'A16'!Anno_1</f>
        <v>0</v>
      </c>
      <c r="B19" s="354">
        <f>+'A16'!AC$18</f>
        <v>0</v>
      </c>
      <c r="C19" s="355">
        <f>+'A16'!AC$19</f>
        <v>0</v>
      </c>
      <c r="D19" s="355">
        <f>+'A16'!AC$20</f>
        <v>0</v>
      </c>
      <c r="E19" s="355">
        <f>+'A16'!AC$21</f>
        <v>0</v>
      </c>
      <c r="F19" s="355">
        <f>+'A16'!AC$22</f>
        <v>0</v>
      </c>
      <c r="G19" s="356">
        <f>+'A16'!AC$23</f>
        <v>0</v>
      </c>
      <c r="H19" s="357">
        <f>+'A16'!AC$26</f>
        <v>0</v>
      </c>
      <c r="I19" s="355">
        <f>+'A16'!AC$27</f>
        <v>0</v>
      </c>
      <c r="J19" s="355">
        <f>+'A16'!AC$28</f>
        <v>0</v>
      </c>
      <c r="K19" s="355">
        <f>+'A16'!AC$29</f>
        <v>0</v>
      </c>
      <c r="L19" s="355">
        <f>+'A16'!AC$30</f>
        <v>0</v>
      </c>
      <c r="M19" s="358">
        <f>+'A16'!AC$31</f>
        <v>0</v>
      </c>
      <c r="N19" s="354">
        <f>+'A16'!AC$34</f>
        <v>0</v>
      </c>
      <c r="O19" s="355">
        <f>+'A16'!AC$35</f>
        <v>0</v>
      </c>
      <c r="P19" s="355">
        <f>+'A16'!AC$36</f>
        <v>0</v>
      </c>
      <c r="Q19" s="355">
        <f>+'A16'!AC$37</f>
        <v>0</v>
      </c>
      <c r="R19" s="355">
        <f>+'A16'!AC$38</f>
        <v>0</v>
      </c>
      <c r="S19" s="356">
        <f>+'A16'!AC$39</f>
        <v>0</v>
      </c>
      <c r="T19" s="127"/>
    </row>
    <row r="20" spans="1:20" ht="28.15" customHeight="1" x14ac:dyDescent="0.2">
      <c r="A20" s="353">
        <f>+'A17'!Anno_1</f>
        <v>0</v>
      </c>
      <c r="B20" s="354">
        <f>+'1998-99'!AC$18</f>
        <v>0</v>
      </c>
      <c r="C20" s="355">
        <f>+'A17'!AC$19</f>
        <v>0</v>
      </c>
      <c r="D20" s="355">
        <f>+'A17'!AC$20</f>
        <v>0</v>
      </c>
      <c r="E20" s="355">
        <f>+'A17'!AC$21</f>
        <v>0</v>
      </c>
      <c r="F20" s="355">
        <f>+'A17'!AC$22</f>
        <v>0</v>
      </c>
      <c r="G20" s="356">
        <f>+'A17'!AC$23</f>
        <v>0</v>
      </c>
      <c r="H20" s="357">
        <f>+'A17'!AC$26</f>
        <v>0</v>
      </c>
      <c r="I20" s="355">
        <f>+'A17'!AC$27</f>
        <v>0</v>
      </c>
      <c r="J20" s="355">
        <f>+'A17'!AC$28</f>
        <v>0</v>
      </c>
      <c r="K20" s="355">
        <f>+'A17'!AC$29</f>
        <v>0</v>
      </c>
      <c r="L20" s="355">
        <f>+'A17'!AC$30</f>
        <v>0</v>
      </c>
      <c r="M20" s="358">
        <f>+'A17'!AC$31</f>
        <v>0</v>
      </c>
      <c r="N20" s="354">
        <f>+'A17'!AC$34</f>
        <v>0</v>
      </c>
      <c r="O20" s="355">
        <f>+'A17'!AC$35</f>
        <v>0</v>
      </c>
      <c r="P20" s="355">
        <f>+'A17'!AC$36</f>
        <v>0</v>
      </c>
      <c r="Q20" s="355">
        <f>+'A17'!AC$37</f>
        <v>0</v>
      </c>
      <c r="R20" s="355">
        <f>+'A17'!AC$38</f>
        <v>0</v>
      </c>
      <c r="S20" s="356">
        <f>+'A17'!AC$39</f>
        <v>0</v>
      </c>
      <c r="T20" s="127"/>
    </row>
    <row r="21" spans="1:20" ht="28.15" customHeight="1" x14ac:dyDescent="0.2">
      <c r="A21" s="353">
        <f>+'A18'!Anno_1</f>
        <v>0</v>
      </c>
      <c r="B21" s="354">
        <f>+'A18'!AC$18</f>
        <v>0</v>
      </c>
      <c r="C21" s="355">
        <f>+'A18'!AC$19</f>
        <v>0</v>
      </c>
      <c r="D21" s="355">
        <f>+'A18'!AC$20</f>
        <v>0</v>
      </c>
      <c r="E21" s="355">
        <f>+'A18'!AC$21</f>
        <v>0</v>
      </c>
      <c r="F21" s="355">
        <f>+'A18'!AC$22</f>
        <v>0</v>
      </c>
      <c r="G21" s="356">
        <f>+'A18'!AC$23</f>
        <v>0</v>
      </c>
      <c r="H21" s="357">
        <f>+'A18'!AC$26</f>
        <v>0</v>
      </c>
      <c r="I21" s="355">
        <f>+'A18'!AC$27</f>
        <v>0</v>
      </c>
      <c r="J21" s="355">
        <f>+'A18'!AC$28</f>
        <v>0</v>
      </c>
      <c r="K21" s="355">
        <f>+'A18'!AC$29</f>
        <v>0</v>
      </c>
      <c r="L21" s="355">
        <f>+'A18'!AC$30</f>
        <v>0</v>
      </c>
      <c r="M21" s="358">
        <f>+'A18'!AC$31</f>
        <v>0</v>
      </c>
      <c r="N21" s="354">
        <f>+'A18'!AC$34</f>
        <v>0</v>
      </c>
      <c r="O21" s="355">
        <f>+'A18'!AC$35</f>
        <v>0</v>
      </c>
      <c r="P21" s="355">
        <f>+'A18'!AC$36</f>
        <v>0</v>
      </c>
      <c r="Q21" s="355">
        <f>+'A18'!AC$37</f>
        <v>0</v>
      </c>
      <c r="R21" s="355">
        <f>+'A18'!AC$38</f>
        <v>0</v>
      </c>
      <c r="S21" s="356">
        <f>+'A18'!AC$39</f>
        <v>0</v>
      </c>
      <c r="T21" s="127"/>
    </row>
    <row r="22" spans="1:20" ht="28.15" customHeight="1" x14ac:dyDescent="0.2">
      <c r="A22" s="353">
        <f>+'A19'!Anno_1</f>
        <v>0</v>
      </c>
      <c r="B22" s="354">
        <f>+'A19'!AC$18</f>
        <v>0</v>
      </c>
      <c r="C22" s="355">
        <f>+'A19'!AC$19</f>
        <v>0</v>
      </c>
      <c r="D22" s="355">
        <f>+'A19'!AC$20</f>
        <v>0</v>
      </c>
      <c r="E22" s="355">
        <f>+'A19'!AC$21</f>
        <v>0</v>
      </c>
      <c r="F22" s="355">
        <f>+'A19'!AC$22</f>
        <v>0</v>
      </c>
      <c r="G22" s="356">
        <f>+'A19'!AC$23</f>
        <v>0</v>
      </c>
      <c r="H22" s="357">
        <f>+'A19'!AC$26</f>
        <v>0</v>
      </c>
      <c r="I22" s="355">
        <f>+'A19'!AC$27</f>
        <v>0</v>
      </c>
      <c r="J22" s="355">
        <f>+'A19'!AC$28</f>
        <v>0</v>
      </c>
      <c r="K22" s="355">
        <f>+'A19'!AC$29</f>
        <v>0</v>
      </c>
      <c r="L22" s="355">
        <f>+'A19'!AC$30</f>
        <v>0</v>
      </c>
      <c r="M22" s="358">
        <f>+'A19'!AC$31</f>
        <v>0</v>
      </c>
      <c r="N22" s="354">
        <f>+'A19'!AC$34</f>
        <v>0</v>
      </c>
      <c r="O22" s="355">
        <f>+'A19'!AC$35</f>
        <v>0</v>
      </c>
      <c r="P22" s="355">
        <f>+'A19'!AC$36</f>
        <v>0</v>
      </c>
      <c r="Q22" s="355">
        <f>+'A19'!AC$37</f>
        <v>0</v>
      </c>
      <c r="R22" s="355">
        <f>+'A19'!AC$38</f>
        <v>0</v>
      </c>
      <c r="S22" s="356">
        <f>+'A19'!AC$39</f>
        <v>0</v>
      </c>
      <c r="T22" s="127"/>
    </row>
    <row r="23" spans="1:20" ht="28.15" customHeight="1" thickBot="1" x14ac:dyDescent="0.25">
      <c r="A23" s="360">
        <f>+'2003-04'!Anno_1</f>
        <v>0</v>
      </c>
      <c r="B23" s="361">
        <f>+'2003-04'!AC18</f>
        <v>0</v>
      </c>
      <c r="C23" s="362">
        <f>+'2003-04'!AC$19</f>
        <v>0</v>
      </c>
      <c r="D23" s="362">
        <f>+'2003-04'!AC$20</f>
        <v>0</v>
      </c>
      <c r="E23" s="362">
        <f>+'2003-04'!AC$21</f>
        <v>0</v>
      </c>
      <c r="F23" s="362">
        <f>+'2003-04'!AC$22</f>
        <v>0</v>
      </c>
      <c r="G23" s="363">
        <f>+'2003-04'!AC$23</f>
        <v>0</v>
      </c>
      <c r="H23" s="364">
        <f>+'2003-04'!AC$26</f>
        <v>0</v>
      </c>
      <c r="I23" s="362">
        <f>+'2003-04'!AC$27</f>
        <v>0</v>
      </c>
      <c r="J23" s="362">
        <f>+'2003-04'!AC$28</f>
        <v>0</v>
      </c>
      <c r="K23" s="362">
        <f>+'2003-04'!AC$29</f>
        <v>0</v>
      </c>
      <c r="L23" s="362">
        <f>+'2003-04'!AC$30</f>
        <v>0</v>
      </c>
      <c r="M23" s="365">
        <f>+'2003-04'!AC$31</f>
        <v>0</v>
      </c>
      <c r="N23" s="361">
        <f>+'2003-04'!AC$34</f>
        <v>0</v>
      </c>
      <c r="O23" s="362">
        <f>+'2003-04'!AC$35</f>
        <v>0</v>
      </c>
      <c r="P23" s="362">
        <f>+'2003-04'!AC$36</f>
        <v>0</v>
      </c>
      <c r="Q23" s="362">
        <f>+'2003-04'!AC$37</f>
        <v>0</v>
      </c>
      <c r="R23" s="362">
        <f>+'2003-04'!AC$38</f>
        <v>0</v>
      </c>
      <c r="S23" s="363">
        <f>+'2003-04'!AC$39</f>
        <v>0</v>
      </c>
      <c r="T23" s="127"/>
    </row>
    <row r="24" spans="1:20" ht="31.5" customHeight="1" thickTop="1" thickBot="1" x14ac:dyDescent="0.25">
      <c r="A24" s="366" t="s">
        <v>127</v>
      </c>
      <c r="B24" s="367">
        <f>SUM(B4:B23)</f>
        <v>0</v>
      </c>
      <c r="C24" s="367">
        <f t="shared" ref="C24:S24" si="0">SUM(C4:C23)</f>
        <v>0</v>
      </c>
      <c r="D24" s="367">
        <f t="shared" si="0"/>
        <v>0</v>
      </c>
      <c r="E24" s="367">
        <f t="shared" si="0"/>
        <v>0</v>
      </c>
      <c r="F24" s="368">
        <f t="shared" si="0"/>
        <v>0</v>
      </c>
      <c r="G24" s="369">
        <f t="shared" si="0"/>
        <v>0</v>
      </c>
      <c r="H24" s="367">
        <f t="shared" si="0"/>
        <v>0</v>
      </c>
      <c r="I24" s="367">
        <f t="shared" si="0"/>
        <v>0</v>
      </c>
      <c r="J24" s="367">
        <f t="shared" si="0"/>
        <v>0</v>
      </c>
      <c r="K24" s="367">
        <f t="shared" si="0"/>
        <v>0</v>
      </c>
      <c r="L24" s="368">
        <f t="shared" si="0"/>
        <v>0</v>
      </c>
      <c r="M24" s="369">
        <f t="shared" si="0"/>
        <v>0</v>
      </c>
      <c r="N24" s="370">
        <f t="shared" si="0"/>
        <v>0</v>
      </c>
      <c r="O24" s="367">
        <f t="shared" si="0"/>
        <v>0</v>
      </c>
      <c r="P24" s="367">
        <f t="shared" si="0"/>
        <v>0</v>
      </c>
      <c r="Q24" s="367">
        <f t="shared" si="0"/>
        <v>0</v>
      </c>
      <c r="R24" s="368">
        <f t="shared" si="0"/>
        <v>0</v>
      </c>
      <c r="S24" s="369">
        <f t="shared" si="0"/>
        <v>0</v>
      </c>
      <c r="T24" s="127"/>
    </row>
    <row r="25" spans="1:20" ht="25.9" customHeight="1" thickTop="1" thickBot="1" x14ac:dyDescent="0.25">
      <c r="A25" s="371"/>
      <c r="B25" s="597" t="s">
        <v>128</v>
      </c>
      <c r="C25" s="597"/>
      <c r="D25" s="597"/>
      <c r="E25" s="597"/>
      <c r="F25" s="598"/>
      <c r="G25" s="372">
        <f>+'SCHEDE '!M19</f>
        <v>0</v>
      </c>
      <c r="H25" s="597" t="s">
        <v>128</v>
      </c>
      <c r="I25" s="597"/>
      <c r="J25" s="597"/>
      <c r="K25" s="597"/>
      <c r="L25" s="598"/>
      <c r="M25" s="372">
        <f>+'SCHEDE '!C22</f>
        <v>0</v>
      </c>
      <c r="N25" s="597" t="s">
        <v>128</v>
      </c>
      <c r="O25" s="597"/>
      <c r="P25" s="597"/>
      <c r="Q25" s="597"/>
      <c r="R25" s="598"/>
      <c r="S25" s="373">
        <f>+'SCHEDE '!W20</f>
        <v>0</v>
      </c>
    </row>
    <row r="26" spans="1:20" ht="33.4" customHeight="1" thickBot="1" x14ac:dyDescent="0.25">
      <c r="A26" s="374" t="s">
        <v>7</v>
      </c>
      <c r="B26" s="375" t="str">
        <f>+Start!X4</f>
        <v>21.3</v>
      </c>
      <c r="C26" s="614" t="s">
        <v>129</v>
      </c>
      <c r="D26" s="614"/>
      <c r="E26" s="614"/>
      <c r="F26" s="614"/>
      <c r="G26" s="373">
        <f>+G24+G25</f>
        <v>0</v>
      </c>
      <c r="H26" s="376"/>
      <c r="I26" s="614" t="s">
        <v>129</v>
      </c>
      <c r="J26" s="614"/>
      <c r="K26" s="614"/>
      <c r="L26" s="614"/>
      <c r="M26" s="373">
        <f>+M24+M25</f>
        <v>0</v>
      </c>
      <c r="N26" s="376"/>
      <c r="O26" s="614" t="s">
        <v>129</v>
      </c>
      <c r="P26" s="614"/>
      <c r="Q26" s="614"/>
      <c r="R26" s="614"/>
      <c r="S26" s="373">
        <f>+S24+S25</f>
        <v>0</v>
      </c>
    </row>
    <row r="27" spans="1:20" ht="18.75" x14ac:dyDescent="0.2">
      <c r="G27" s="116"/>
    </row>
  </sheetData>
  <sheetProtection algorithmName="SHA-512" hashValue="BGy+JZ78djD09UJBbTj8lXRenBBnGOsJjoe52ZyQESQ5iHttAdzjjnjfHxEIkA3ZvrEx+4LYhngT4u4DkknwtQ==" saltValue="osxsvd8codpjduOgpv+q6Q==" spinCount="100000" sheet="1" objects="1" scenarios="1"/>
  <mergeCells count="14">
    <mergeCell ref="U6:V9"/>
    <mergeCell ref="C26:F26"/>
    <mergeCell ref="I26:L26"/>
    <mergeCell ref="O26:R26"/>
    <mergeCell ref="A2:A3"/>
    <mergeCell ref="J1:S1"/>
    <mergeCell ref="F1:I1"/>
    <mergeCell ref="B25:F25"/>
    <mergeCell ref="H25:L25"/>
    <mergeCell ref="N25:R25"/>
    <mergeCell ref="B2:G2"/>
    <mergeCell ref="H2:M2"/>
    <mergeCell ref="N2:S2"/>
    <mergeCell ref="B1:E1"/>
  </mergeCells>
  <pageMargins left="0.51181102362204722" right="0.31496062992125984" top="0.15748031496062992" bottom="0.15748031496062992" header="0" footer="0.11811023622047245"/>
  <pageSetup paperSize="9" scale="7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pageSetUpPr fitToPage="1"/>
  </sheetPr>
  <dimension ref="A1:AZ45"/>
  <sheetViews>
    <sheetView showGridLines="0" topLeftCell="A13" zoomScale="75" zoomScaleNormal="75" workbookViewId="0">
      <selection activeCell="M34" sqref="M34:AC39"/>
    </sheetView>
  </sheetViews>
  <sheetFormatPr defaultColWidth="9.1640625" defaultRowHeight="12.75" x14ac:dyDescent="0.2"/>
  <cols>
    <col min="1" max="1" width="7" style="97" customWidth="1"/>
    <col min="2" max="2" width="3.83203125" style="97" customWidth="1"/>
    <col min="3" max="3" width="28.6640625" style="97" customWidth="1"/>
    <col min="4" max="5" width="18.83203125" style="97" customWidth="1"/>
    <col min="6" max="6" width="15.6640625" style="97" customWidth="1"/>
    <col min="7" max="7" width="12.6640625" style="97" customWidth="1"/>
    <col min="8" max="8" width="5.6640625" style="97" customWidth="1"/>
    <col min="9" max="12" width="1.83203125" style="97" customWidth="1"/>
    <col min="13" max="13" width="9.6640625" style="97" customWidth="1"/>
    <col min="14" max="16" width="6.1640625" style="97" customWidth="1"/>
    <col min="17" max="24" width="9.1640625" style="97" hidden="1" customWidth="1"/>
    <col min="25" max="25" width="5" style="97" hidden="1" customWidth="1"/>
    <col min="26" max="26" width="3.1640625" style="97" hidden="1" customWidth="1"/>
    <col min="27" max="27" width="0.1640625" style="97" customWidth="1"/>
    <col min="28" max="28" width="2" style="97" customWidth="1"/>
    <col min="29" max="29" width="12.6640625" style="97" customWidth="1"/>
    <col min="30" max="30" width="2.6640625" style="97" customWidth="1"/>
    <col min="31" max="31" width="20.33203125" style="97" customWidth="1"/>
    <col min="32" max="32" width="1.6640625" style="97" customWidth="1"/>
    <col min="33" max="33" width="6.6640625" style="97" customWidth="1"/>
    <col min="34" max="34" width="2.6640625" style="97" customWidth="1"/>
    <col min="35" max="38" width="9.1640625" style="97"/>
    <col min="39" max="39" width="2.6640625" style="97" customWidth="1"/>
    <col min="40" max="16384" width="9.1640625" style="97"/>
  </cols>
  <sheetData>
    <row r="1" spans="1:52" customFormat="1" ht="25.15" customHeight="1" thickBot="1" x14ac:dyDescent="0.25">
      <c r="A1" s="691" t="s">
        <v>108</v>
      </c>
      <c r="B1" s="692"/>
      <c r="C1" s="695"/>
      <c r="D1" s="149" t="s">
        <v>84</v>
      </c>
      <c r="E1" s="150" t="s">
        <v>5</v>
      </c>
      <c r="F1" s="676" t="s">
        <v>142</v>
      </c>
      <c r="G1" s="677"/>
      <c r="H1" s="677"/>
      <c r="I1" s="677"/>
      <c r="J1" s="677"/>
      <c r="K1" s="670" t="str">
        <f>IF(+'SCHEDE '!B2=0,"Inserire il nome nel file SCHEDE",+'SCHEDE '!B2)</f>
        <v/>
      </c>
      <c r="L1" s="671"/>
      <c r="M1" s="671"/>
      <c r="N1" s="671"/>
      <c r="O1" s="671"/>
      <c r="P1" s="671"/>
      <c r="Q1" s="671"/>
      <c r="R1" s="671"/>
      <c r="S1" s="671"/>
      <c r="T1" s="671"/>
      <c r="U1" s="671"/>
      <c r="V1" s="671"/>
      <c r="W1" s="671"/>
      <c r="X1" s="671"/>
      <c r="Y1" s="671"/>
      <c r="Z1" s="671"/>
      <c r="AA1" s="671"/>
      <c r="AB1" s="671"/>
      <c r="AC1" s="672"/>
      <c r="AD1" s="97"/>
      <c r="AE1" s="97"/>
      <c r="AF1" s="97"/>
      <c r="AG1" s="97"/>
      <c r="AH1" s="97"/>
      <c r="AI1" s="617" t="s">
        <v>228</v>
      </c>
      <c r="AJ1" s="618"/>
      <c r="AK1" s="618"/>
      <c r="AL1" s="618"/>
      <c r="AM1" s="618"/>
      <c r="AN1" s="619"/>
      <c r="AO1" s="97"/>
      <c r="AP1" s="97"/>
      <c r="AQ1" s="97"/>
      <c r="AR1" s="97"/>
      <c r="AS1" s="97"/>
      <c r="AT1" s="97"/>
      <c r="AU1" s="97"/>
      <c r="AV1" s="97"/>
      <c r="AW1" s="97"/>
      <c r="AX1" s="97"/>
      <c r="AY1" s="97"/>
      <c r="AZ1" s="97"/>
    </row>
    <row r="2" spans="1:52" customFormat="1" ht="25.15" customHeight="1" thickBot="1" x14ac:dyDescent="0.25">
      <c r="A2" s="693"/>
      <c r="B2" s="694"/>
      <c r="C2" s="696"/>
      <c r="D2" s="136"/>
      <c r="E2" s="137"/>
      <c r="F2" s="678"/>
      <c r="G2" s="679"/>
      <c r="H2" s="679"/>
      <c r="I2" s="679"/>
      <c r="J2" s="679"/>
      <c r="K2" s="673"/>
      <c r="L2" s="674"/>
      <c r="M2" s="674"/>
      <c r="N2" s="674"/>
      <c r="O2" s="674"/>
      <c r="P2" s="674"/>
      <c r="Q2" s="674"/>
      <c r="R2" s="674"/>
      <c r="S2" s="674"/>
      <c r="T2" s="674"/>
      <c r="U2" s="674"/>
      <c r="V2" s="674"/>
      <c r="W2" s="674"/>
      <c r="X2" s="674"/>
      <c r="Y2" s="674"/>
      <c r="Z2" s="674"/>
      <c r="AA2" s="674"/>
      <c r="AB2" s="674"/>
      <c r="AC2" s="675"/>
      <c r="AD2" s="97"/>
      <c r="AE2" s="117" t="s">
        <v>7</v>
      </c>
      <c r="AF2" s="721" t="str">
        <f>+'2019-20'!AF2</f>
        <v>21.3</v>
      </c>
      <c r="AG2" s="722"/>
      <c r="AH2" s="97"/>
      <c r="AI2" s="620"/>
      <c r="AJ2" s="621"/>
      <c r="AK2" s="621"/>
      <c r="AL2" s="621"/>
      <c r="AM2" s="621"/>
      <c r="AN2" s="622"/>
      <c r="AO2" s="97"/>
      <c r="AP2" s="97"/>
      <c r="AQ2" s="97"/>
      <c r="AR2" s="97"/>
      <c r="AS2" s="97"/>
      <c r="AT2" s="97"/>
      <c r="AU2" s="97"/>
      <c r="AV2" s="97"/>
      <c r="AW2" s="97"/>
      <c r="AX2" s="97"/>
      <c r="AY2" s="97"/>
      <c r="AZ2" s="97"/>
    </row>
    <row r="3" spans="1:52" customFormat="1" ht="25.15" customHeight="1" thickBot="1" x14ac:dyDescent="0.25">
      <c r="A3" s="112"/>
      <c r="B3" s="112"/>
      <c r="C3" s="112"/>
      <c r="D3" s="112"/>
      <c r="E3" s="112"/>
      <c r="F3" s="135"/>
      <c r="G3" s="134" t="s">
        <v>134</v>
      </c>
      <c r="H3" s="698" t="s">
        <v>143</v>
      </c>
      <c r="I3" s="699"/>
      <c r="J3" s="699"/>
      <c r="K3" s="699"/>
      <c r="L3" s="700"/>
      <c r="M3" s="112"/>
      <c r="N3" s="112"/>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row>
    <row r="4" spans="1:52" customFormat="1" ht="30" customHeight="1" thickTop="1" x14ac:dyDescent="0.2">
      <c r="A4" s="751" t="s">
        <v>108</v>
      </c>
      <c r="B4" s="746" t="s">
        <v>89</v>
      </c>
      <c r="C4" s="703" t="s">
        <v>83</v>
      </c>
      <c r="D4" s="701" t="s">
        <v>84</v>
      </c>
      <c r="E4" s="701" t="s">
        <v>5</v>
      </c>
      <c r="F4" s="748" t="s">
        <v>107</v>
      </c>
      <c r="G4" s="689" t="s">
        <v>151</v>
      </c>
      <c r="H4" s="680" t="s">
        <v>149</v>
      </c>
      <c r="I4" s="681"/>
      <c r="J4" s="681"/>
      <c r="K4" s="681"/>
      <c r="L4" s="682"/>
      <c r="M4" s="716" t="s">
        <v>6</v>
      </c>
      <c r="N4" s="718" t="s">
        <v>88</v>
      </c>
      <c r="O4" s="719"/>
      <c r="P4" s="720"/>
      <c r="Q4" s="72" t="s">
        <v>90</v>
      </c>
      <c r="R4" s="72" t="s">
        <v>91</v>
      </c>
      <c r="S4" s="72" t="s">
        <v>92</v>
      </c>
      <c r="T4" s="72" t="s">
        <v>93</v>
      </c>
      <c r="U4" s="72" t="s">
        <v>94</v>
      </c>
      <c r="V4" s="72" t="s">
        <v>95</v>
      </c>
      <c r="W4" s="72" t="s">
        <v>96</v>
      </c>
      <c r="X4" s="72" t="s">
        <v>97</v>
      </c>
      <c r="Y4" s="72" t="s">
        <v>98</v>
      </c>
      <c r="AA4" s="69"/>
      <c r="AB4" s="97"/>
      <c r="AC4" s="714" t="s">
        <v>135</v>
      </c>
      <c r="AD4" s="98"/>
      <c r="AE4" s="731" t="s">
        <v>111</v>
      </c>
      <c r="AF4" s="732"/>
      <c r="AG4" s="733"/>
      <c r="AH4" s="97"/>
      <c r="AI4" s="623" t="s">
        <v>144</v>
      </c>
      <c r="AJ4" s="623"/>
      <c r="AK4" s="623"/>
      <c r="AL4" s="623"/>
      <c r="AM4" s="623"/>
      <c r="AN4" s="623"/>
      <c r="AO4" s="97"/>
      <c r="AP4" s="97"/>
      <c r="AQ4" s="97"/>
      <c r="AR4" s="97"/>
      <c r="AS4" s="97"/>
      <c r="AT4" s="97"/>
      <c r="AU4" s="97"/>
      <c r="AV4" s="97"/>
      <c r="AW4" s="97"/>
      <c r="AX4" s="97"/>
      <c r="AY4" s="97"/>
      <c r="AZ4" s="97"/>
    </row>
    <row r="5" spans="1:52" customFormat="1" ht="30" customHeight="1" thickBot="1" x14ac:dyDescent="0.25">
      <c r="A5" s="752"/>
      <c r="B5" s="747"/>
      <c r="C5" s="704"/>
      <c r="D5" s="702"/>
      <c r="E5" s="702"/>
      <c r="F5" s="749"/>
      <c r="G5" s="690"/>
      <c r="H5" s="683"/>
      <c r="I5" s="684"/>
      <c r="J5" s="684"/>
      <c r="K5" s="684"/>
      <c r="L5" s="685"/>
      <c r="M5" s="717"/>
      <c r="N5" s="68" t="s">
        <v>85</v>
      </c>
      <c r="O5" s="4" t="s">
        <v>86</v>
      </c>
      <c r="P5" s="5" t="s">
        <v>87</v>
      </c>
      <c r="Q5" s="72" t="s">
        <v>99</v>
      </c>
      <c r="R5" s="73"/>
      <c r="S5" s="73"/>
      <c r="T5" s="73"/>
      <c r="U5" s="73"/>
      <c r="V5" s="73"/>
      <c r="W5" s="73"/>
      <c r="X5" s="73"/>
      <c r="Y5" s="73"/>
      <c r="AA5" s="69"/>
      <c r="AB5" s="97"/>
      <c r="AC5" s="715"/>
      <c r="AD5" s="98"/>
      <c r="AE5" s="734"/>
      <c r="AF5" s="735"/>
      <c r="AG5" s="736"/>
      <c r="AH5" s="97"/>
      <c r="AI5" s="215" t="s">
        <v>145</v>
      </c>
      <c r="AJ5" s="215"/>
      <c r="AK5" s="215"/>
      <c r="AL5" s="215"/>
      <c r="AM5" s="290"/>
      <c r="AN5" s="297"/>
      <c r="AO5" s="97"/>
      <c r="AP5" s="97"/>
      <c r="AQ5" s="97"/>
      <c r="AR5" s="97"/>
      <c r="AS5" s="97"/>
      <c r="AT5" s="97"/>
      <c r="AU5" s="97"/>
      <c r="AV5" s="97"/>
      <c r="AW5" s="97"/>
      <c r="AX5" s="97"/>
      <c r="AY5" s="97"/>
      <c r="AZ5" s="97"/>
    </row>
    <row r="6" spans="1:52" customFormat="1" ht="25.15" customHeight="1" thickTop="1" thickBot="1" x14ac:dyDescent="0.4">
      <c r="A6" s="705" t="str">
        <f>IF(+Anno_1=0,"",+Anno_1)</f>
        <v/>
      </c>
      <c r="B6" s="70">
        <v>1</v>
      </c>
      <c r="C6" s="113"/>
      <c r="D6" s="141"/>
      <c r="E6" s="142"/>
      <c r="F6" s="377" t="str">
        <f>IF(OR(D6=0,E6=0,+Anno_1=0),"",IF(OR(E6&gt;data_2,D6&lt;data_1),"DATA ERRATA","ok"))</f>
        <v/>
      </c>
      <c r="G6" s="139"/>
      <c r="H6" s="686"/>
      <c r="I6" s="687"/>
      <c r="J6" s="687"/>
      <c r="K6" s="687"/>
      <c r="L6" s="688"/>
      <c r="M6" s="378">
        <f>IF(G6=0,0,      IF(H6=0,0,      IF(     AND(G6&lt;&gt;"AA",G6&lt;&gt;"AT",G6&lt;&gt;"CS",G6&lt;&gt;"ALTRO"),    "ERRORE",   IF(AND(H6&lt;&gt;"NON",H6&lt;&gt;"SS",H6&lt;&gt;"ENTE"),"ERRORE",ROUND(E6-D6+1,0)))))</f>
        <v>0</v>
      </c>
      <c r="N6" s="85">
        <f t="shared" ref="N6:N9" si="0">FLOOR(R6,1)</f>
        <v>0</v>
      </c>
      <c r="O6" s="379">
        <f>FLOOR(V6,1)</f>
        <v>0</v>
      </c>
      <c r="P6" s="87">
        <f t="shared" ref="P6" si="1">U6-X6</f>
        <v>0</v>
      </c>
      <c r="Q6" s="71">
        <f t="shared" ref="Q6" si="2">T6+X6+Y6</f>
        <v>0</v>
      </c>
      <c r="R6" s="6">
        <f t="shared" ref="R6" si="3">M6/365</f>
        <v>0</v>
      </c>
      <c r="S6" s="6">
        <f t="shared" ref="S6" si="4">FLOOR(R6,1)</f>
        <v>0</v>
      </c>
      <c r="T6" s="6">
        <f t="shared" ref="T6" si="5">S6*365</f>
        <v>0</v>
      </c>
      <c r="U6" s="6">
        <f t="shared" ref="U6" si="6">M6-T6</f>
        <v>0</v>
      </c>
      <c r="V6" s="6">
        <f t="shared" ref="V6" si="7">U6/30</f>
        <v>0</v>
      </c>
      <c r="W6" s="6">
        <f t="shared" ref="W6" si="8">FLOOR(V6,1)</f>
        <v>0</v>
      </c>
      <c r="X6" s="6">
        <f t="shared" ref="X6" si="9">W6*30</f>
        <v>0</v>
      </c>
      <c r="Y6" s="6">
        <f t="shared" ref="Y6" si="10">U6-X6</f>
        <v>0</v>
      </c>
      <c r="AA6" s="69"/>
      <c r="AB6" s="97"/>
      <c r="AC6" s="705" t="str">
        <f>IF(+Anno_1=0,"",+Anno_1)</f>
        <v/>
      </c>
      <c r="AD6" s="99"/>
      <c r="AE6" s="734"/>
      <c r="AF6" s="735"/>
      <c r="AG6" s="736"/>
      <c r="AH6" s="97"/>
      <c r="AI6" s="623" t="s">
        <v>146</v>
      </c>
      <c r="AJ6" s="623"/>
      <c r="AK6" s="623"/>
      <c r="AL6" s="623"/>
      <c r="AM6" s="623"/>
      <c r="AN6" s="623"/>
      <c r="AO6" s="97"/>
      <c r="AP6" s="97"/>
      <c r="AQ6" s="97"/>
      <c r="AR6" s="97"/>
      <c r="AS6" s="97"/>
      <c r="AT6" s="97"/>
      <c r="AU6" s="97"/>
      <c r="AV6" s="97"/>
      <c r="AW6" s="97"/>
      <c r="AX6" s="97"/>
      <c r="AY6" s="97"/>
      <c r="AZ6" s="97"/>
    </row>
    <row r="7" spans="1:52" customFormat="1" ht="25.15" customHeight="1" thickBot="1" x14ac:dyDescent="0.4">
      <c r="A7" s="706"/>
      <c r="B7" s="70">
        <v>2</v>
      </c>
      <c r="C7" s="113"/>
      <c r="D7" s="141"/>
      <c r="E7" s="142"/>
      <c r="F7" s="377" t="str">
        <f t="shared" ref="F7:F15" si="11">IF(OR(D7=0,E7=0,+Anno_1=0),"",IF(OR(E7&gt;data_2,D7&lt;data_1),"DATA ERRATA","ok"))</f>
        <v/>
      </c>
      <c r="G7" s="139"/>
      <c r="H7" s="686"/>
      <c r="I7" s="687"/>
      <c r="J7" s="687"/>
      <c r="K7" s="687"/>
      <c r="L7" s="688"/>
      <c r="M7" s="380">
        <f t="shared" ref="M7:M15" si="12">IF(G7=0,0,      IF(H7=0,0,      IF(     AND(G7&lt;&gt;"AA",G7&lt;&gt;"AT",G7&lt;&gt;"CS",G7&lt;&gt;"ALTRO"),    "ERRORE",   IF(AND(H7&lt;&gt;"NON",H7&lt;&gt;"SS",H7&lt;&gt;"ENTE"),"ERRORE",ROUND(E7-D7+1,0)))))</f>
        <v>0</v>
      </c>
      <c r="N7" s="85">
        <f t="shared" si="0"/>
        <v>0</v>
      </c>
      <c r="O7" s="86">
        <f t="shared" ref="O7:O9" si="13">FLOOR(V7,1)</f>
        <v>0</v>
      </c>
      <c r="P7" s="87">
        <f t="shared" ref="P7:P9" si="14">U7-X7</f>
        <v>0</v>
      </c>
      <c r="Q7" s="71">
        <f t="shared" ref="Q7:Q9" si="15">T7+X7+Y7</f>
        <v>0</v>
      </c>
      <c r="R7" s="6">
        <f t="shared" ref="R7:R9" si="16">M7/365</f>
        <v>0</v>
      </c>
      <c r="S7" s="6">
        <f t="shared" ref="S7:S15" si="17">FLOOR(R7,1)</f>
        <v>0</v>
      </c>
      <c r="T7" s="6">
        <f t="shared" ref="T7:T15" si="18">S7*365</f>
        <v>0</v>
      </c>
      <c r="U7" s="6">
        <f t="shared" ref="U7:U9" si="19">M7-T7</f>
        <v>0</v>
      </c>
      <c r="V7" s="6">
        <f t="shared" ref="V7:V15" si="20">U7/30</f>
        <v>0</v>
      </c>
      <c r="W7" s="6">
        <f t="shared" ref="W7:W15" si="21">FLOOR(V7,1)</f>
        <v>0</v>
      </c>
      <c r="X7" s="6">
        <f t="shared" ref="X7:X15" si="22">W7*30</f>
        <v>0</v>
      </c>
      <c r="Y7" s="6">
        <f t="shared" ref="Y7:Y9" si="23">U7-X7</f>
        <v>0</v>
      </c>
      <c r="AA7" s="69"/>
      <c r="AB7" s="97"/>
      <c r="AC7" s="706"/>
      <c r="AD7" s="100"/>
      <c r="AE7" s="711" t="s">
        <v>155</v>
      </c>
      <c r="AF7" s="712"/>
      <c r="AG7" s="713"/>
      <c r="AH7" s="97"/>
      <c r="AI7" s="215" t="s">
        <v>147</v>
      </c>
      <c r="AJ7" s="215"/>
      <c r="AK7" s="215"/>
      <c r="AL7" s="290"/>
      <c r="AM7" s="291"/>
      <c r="AN7" s="297"/>
      <c r="AO7" s="97"/>
      <c r="AP7" s="97"/>
      <c r="AQ7" s="97"/>
      <c r="AR7" s="97"/>
      <c r="AS7" s="97"/>
      <c r="AT7" s="97"/>
      <c r="AU7" s="97"/>
      <c r="AV7" s="97"/>
      <c r="AW7" s="97"/>
      <c r="AX7" s="97"/>
      <c r="AY7" s="97"/>
      <c r="AZ7" s="97"/>
    </row>
    <row r="8" spans="1:52" customFormat="1" ht="25.15" customHeight="1" thickBot="1" x14ac:dyDescent="0.4">
      <c r="A8" s="706"/>
      <c r="B8" s="70">
        <v>3</v>
      </c>
      <c r="C8" s="113"/>
      <c r="D8" s="141"/>
      <c r="E8" s="142"/>
      <c r="F8" s="377" t="str">
        <f t="shared" si="11"/>
        <v/>
      </c>
      <c r="G8" s="139"/>
      <c r="H8" s="686"/>
      <c r="I8" s="687"/>
      <c r="J8" s="687"/>
      <c r="K8" s="687"/>
      <c r="L8" s="688"/>
      <c r="M8" s="380">
        <f t="shared" si="12"/>
        <v>0</v>
      </c>
      <c r="N8" s="85">
        <f t="shared" si="0"/>
        <v>0</v>
      </c>
      <c r="O8" s="86">
        <f t="shared" si="13"/>
        <v>0</v>
      </c>
      <c r="P8" s="87">
        <f t="shared" si="14"/>
        <v>0</v>
      </c>
      <c r="Q8" s="71">
        <f t="shared" si="15"/>
        <v>0</v>
      </c>
      <c r="R8" s="6">
        <f t="shared" si="16"/>
        <v>0</v>
      </c>
      <c r="S8" s="6">
        <f t="shared" si="17"/>
        <v>0</v>
      </c>
      <c r="T8" s="6">
        <f t="shared" si="18"/>
        <v>0</v>
      </c>
      <c r="U8" s="6">
        <f t="shared" si="19"/>
        <v>0</v>
      </c>
      <c r="V8" s="6">
        <f t="shared" si="20"/>
        <v>0</v>
      </c>
      <c r="W8" s="6">
        <f t="shared" si="21"/>
        <v>0</v>
      </c>
      <c r="X8" s="6">
        <f t="shared" si="22"/>
        <v>0</v>
      </c>
      <c r="Y8" s="6">
        <f t="shared" si="23"/>
        <v>0</v>
      </c>
      <c r="AA8" s="69"/>
      <c r="AB8" s="97"/>
      <c r="AC8" s="706"/>
      <c r="AD8" s="100"/>
      <c r="AE8" s="708" t="s">
        <v>131</v>
      </c>
      <c r="AF8" s="709"/>
      <c r="AG8" s="710"/>
      <c r="AH8" s="97"/>
      <c r="AI8" s="97"/>
      <c r="AJ8" s="97"/>
      <c r="AK8" s="97"/>
      <c r="AL8" s="97"/>
      <c r="AM8" s="97"/>
      <c r="AN8" s="97"/>
      <c r="AO8" s="97"/>
      <c r="AP8" s="97"/>
      <c r="AQ8" s="97"/>
      <c r="AR8" s="97"/>
      <c r="AS8" s="97"/>
      <c r="AT8" s="97"/>
      <c r="AU8" s="97"/>
      <c r="AV8" s="97"/>
      <c r="AW8" s="97"/>
      <c r="AX8" s="97"/>
      <c r="AY8" s="97"/>
      <c r="AZ8" s="97"/>
    </row>
    <row r="9" spans="1:52" customFormat="1" ht="25.15" customHeight="1" thickBot="1" x14ac:dyDescent="0.4">
      <c r="A9" s="706"/>
      <c r="B9" s="70">
        <v>4</v>
      </c>
      <c r="C9" s="113"/>
      <c r="D9" s="141"/>
      <c r="E9" s="142"/>
      <c r="F9" s="377" t="str">
        <f t="shared" si="11"/>
        <v/>
      </c>
      <c r="G9" s="139"/>
      <c r="H9" s="686"/>
      <c r="I9" s="687"/>
      <c r="J9" s="687"/>
      <c r="K9" s="687"/>
      <c r="L9" s="688"/>
      <c r="M9" s="380">
        <f t="shared" si="12"/>
        <v>0</v>
      </c>
      <c r="N9" s="85">
        <f t="shared" si="0"/>
        <v>0</v>
      </c>
      <c r="O9" s="86">
        <f t="shared" si="13"/>
        <v>0</v>
      </c>
      <c r="P9" s="87">
        <f t="shared" si="14"/>
        <v>0</v>
      </c>
      <c r="Q9" s="71">
        <f t="shared" si="15"/>
        <v>0</v>
      </c>
      <c r="R9" s="6">
        <f t="shared" si="16"/>
        <v>0</v>
      </c>
      <c r="S9" s="6">
        <f t="shared" si="17"/>
        <v>0</v>
      </c>
      <c r="T9" s="6">
        <f t="shared" si="18"/>
        <v>0</v>
      </c>
      <c r="U9" s="6">
        <f t="shared" si="19"/>
        <v>0</v>
      </c>
      <c r="V9" s="6">
        <f t="shared" si="20"/>
        <v>0</v>
      </c>
      <c r="W9" s="6">
        <f t="shared" si="21"/>
        <v>0</v>
      </c>
      <c r="X9" s="6">
        <f t="shared" si="22"/>
        <v>0</v>
      </c>
      <c r="Y9" s="6">
        <f t="shared" si="23"/>
        <v>0</v>
      </c>
      <c r="AA9" s="69"/>
      <c r="AB9" s="97"/>
      <c r="AC9" s="706"/>
      <c r="AD9" s="100"/>
      <c r="AE9" s="119"/>
      <c r="AF9" s="119"/>
      <c r="AG9" s="119"/>
      <c r="AH9" s="97"/>
      <c r="AI9" s="97"/>
      <c r="AJ9" s="97"/>
      <c r="AK9" s="97"/>
      <c r="AL9" s="97"/>
      <c r="AM9" s="97"/>
      <c r="AN9" s="97"/>
      <c r="AO9" s="97"/>
      <c r="AP9" s="97"/>
      <c r="AQ9" s="97"/>
      <c r="AR9" s="97"/>
      <c r="AS9" s="97"/>
      <c r="AT9" s="97"/>
      <c r="AU9" s="97"/>
      <c r="AV9" s="97"/>
      <c r="AW9" s="97"/>
      <c r="AX9" s="97"/>
      <c r="AY9" s="97"/>
      <c r="AZ9" s="97"/>
    </row>
    <row r="10" spans="1:52" customFormat="1" ht="25.15" customHeight="1" thickBot="1" x14ac:dyDescent="0.4">
      <c r="A10" s="706"/>
      <c r="B10" s="70">
        <v>5</v>
      </c>
      <c r="C10" s="113"/>
      <c r="D10" s="141"/>
      <c r="E10" s="142"/>
      <c r="F10" s="377" t="str">
        <f t="shared" si="11"/>
        <v/>
      </c>
      <c r="G10" s="139"/>
      <c r="H10" s="686"/>
      <c r="I10" s="687"/>
      <c r="J10" s="687"/>
      <c r="K10" s="687"/>
      <c r="L10" s="688"/>
      <c r="M10" s="380">
        <f t="shared" si="12"/>
        <v>0</v>
      </c>
      <c r="N10" s="85">
        <f>FLOOR(R10,1)</f>
        <v>0</v>
      </c>
      <c r="O10" s="86">
        <f>FLOOR(V10,1)</f>
        <v>0</v>
      </c>
      <c r="P10" s="87">
        <f>U10-X10</f>
        <v>0</v>
      </c>
      <c r="Q10" s="71">
        <f>T10+X10+Y10</f>
        <v>0</v>
      </c>
      <c r="R10" s="6">
        <f>M10/365</f>
        <v>0</v>
      </c>
      <c r="S10" s="6">
        <f>FLOOR(R10,1)</f>
        <v>0</v>
      </c>
      <c r="T10" s="6">
        <f>S10*365</f>
        <v>0</v>
      </c>
      <c r="U10" s="6">
        <f>M10-T10</f>
        <v>0</v>
      </c>
      <c r="V10" s="6">
        <f>U10/30</f>
        <v>0</v>
      </c>
      <c r="W10" s="6">
        <f>FLOOR(V10,1)</f>
        <v>0</v>
      </c>
      <c r="X10" s="6">
        <f>W10*30</f>
        <v>0</v>
      </c>
      <c r="Y10" s="6">
        <f>U10-X10</f>
        <v>0</v>
      </c>
      <c r="AA10" s="69"/>
      <c r="AB10" s="97"/>
      <c r="AC10" s="706"/>
      <c r="AD10" s="697"/>
      <c r="AE10" s="737" t="s">
        <v>112</v>
      </c>
      <c r="AF10" s="738"/>
      <c r="AG10" s="739"/>
      <c r="AH10" s="97"/>
      <c r="AI10" s="624" t="s">
        <v>153</v>
      </c>
      <c r="AJ10" s="625"/>
      <c r="AK10" s="625"/>
      <c r="AL10" s="625"/>
      <c r="AM10" s="625"/>
      <c r="AN10" s="626"/>
      <c r="AO10" s="97"/>
      <c r="AP10" s="97"/>
      <c r="AQ10" s="97"/>
      <c r="AR10" s="97"/>
      <c r="AS10" s="97"/>
      <c r="AT10" s="97"/>
      <c r="AU10" s="97"/>
      <c r="AV10" s="97"/>
      <c r="AW10" s="97"/>
      <c r="AX10" s="97"/>
      <c r="AY10" s="97"/>
      <c r="AZ10" s="97"/>
    </row>
    <row r="11" spans="1:52" customFormat="1" ht="25.15" customHeight="1" thickBot="1" x14ac:dyDescent="0.4">
      <c r="A11" s="706"/>
      <c r="B11" s="70">
        <v>6</v>
      </c>
      <c r="C11" s="113"/>
      <c r="D11" s="141"/>
      <c r="E11" s="142"/>
      <c r="F11" s="377" t="str">
        <f t="shared" si="11"/>
        <v/>
      </c>
      <c r="G11" s="139"/>
      <c r="H11" s="686"/>
      <c r="I11" s="687"/>
      <c r="J11" s="687"/>
      <c r="K11" s="687"/>
      <c r="L11" s="688"/>
      <c r="M11" s="380">
        <f t="shared" si="12"/>
        <v>0</v>
      </c>
      <c r="N11" s="85">
        <f t="shared" ref="N11:N13" si="24">FLOOR(R11,1)</f>
        <v>0</v>
      </c>
      <c r="O11" s="86">
        <f t="shared" ref="O11:O13" si="25">FLOOR(V11,1)</f>
        <v>0</v>
      </c>
      <c r="P11" s="87">
        <f t="shared" ref="P11:P13" si="26">U11-X11</f>
        <v>0</v>
      </c>
      <c r="Q11" s="71">
        <f t="shared" ref="Q11:Q13" si="27">T11+X11+Y11</f>
        <v>0</v>
      </c>
      <c r="R11" s="6">
        <f t="shared" ref="R11:R13" si="28">M11/365</f>
        <v>0</v>
      </c>
      <c r="S11" s="6">
        <f t="shared" si="17"/>
        <v>0</v>
      </c>
      <c r="T11" s="6">
        <f t="shared" si="18"/>
        <v>0</v>
      </c>
      <c r="U11" s="6">
        <f t="shared" ref="U11:U13" si="29">M11-T11</f>
        <v>0</v>
      </c>
      <c r="V11" s="6">
        <f t="shared" si="20"/>
        <v>0</v>
      </c>
      <c r="W11" s="6">
        <f t="shared" si="21"/>
        <v>0</v>
      </c>
      <c r="X11" s="6">
        <f t="shared" si="22"/>
        <v>0</v>
      </c>
      <c r="Y11" s="6">
        <f t="shared" ref="Y11:Y13" si="30">U11-X11</f>
        <v>0</v>
      </c>
      <c r="AA11" s="69"/>
      <c r="AB11" s="97"/>
      <c r="AC11" s="706"/>
      <c r="AD11" s="697"/>
      <c r="AE11" s="740"/>
      <c r="AF11" s="741"/>
      <c r="AG11" s="742"/>
      <c r="AH11" s="97"/>
      <c r="AI11" s="624" t="s">
        <v>148</v>
      </c>
      <c r="AJ11" s="625"/>
      <c r="AK11" s="625"/>
      <c r="AL11" s="625"/>
      <c r="AM11" s="625"/>
      <c r="AN11" s="626"/>
      <c r="AO11" s="97"/>
      <c r="AP11" s="97"/>
      <c r="AQ11" s="97"/>
      <c r="AR11" s="97"/>
      <c r="AS11" s="97"/>
      <c r="AT11" s="97"/>
      <c r="AU11" s="97"/>
      <c r="AV11" s="97"/>
      <c r="AW11" s="97"/>
      <c r="AX11" s="97"/>
      <c r="AY11" s="97"/>
      <c r="AZ11" s="97"/>
    </row>
    <row r="12" spans="1:52" customFormat="1" ht="25.15" customHeight="1" thickBot="1" x14ac:dyDescent="0.4">
      <c r="A12" s="706"/>
      <c r="B12" s="70">
        <v>7</v>
      </c>
      <c r="C12" s="113"/>
      <c r="D12" s="141"/>
      <c r="E12" s="142"/>
      <c r="F12" s="377" t="str">
        <f t="shared" si="11"/>
        <v/>
      </c>
      <c r="G12" s="139"/>
      <c r="H12" s="686"/>
      <c r="I12" s="687"/>
      <c r="J12" s="687"/>
      <c r="K12" s="687"/>
      <c r="L12" s="688"/>
      <c r="M12" s="380">
        <f t="shared" si="12"/>
        <v>0</v>
      </c>
      <c r="N12" s="85">
        <f t="shared" si="24"/>
        <v>0</v>
      </c>
      <c r="O12" s="86">
        <f t="shared" si="25"/>
        <v>0</v>
      </c>
      <c r="P12" s="87">
        <f t="shared" si="26"/>
        <v>0</v>
      </c>
      <c r="Q12" s="71">
        <f t="shared" si="27"/>
        <v>0</v>
      </c>
      <c r="R12" s="6">
        <f t="shared" si="28"/>
        <v>0</v>
      </c>
      <c r="S12" s="6">
        <f t="shared" si="17"/>
        <v>0</v>
      </c>
      <c r="T12" s="6">
        <f t="shared" si="18"/>
        <v>0</v>
      </c>
      <c r="U12" s="6">
        <f t="shared" si="29"/>
        <v>0</v>
      </c>
      <c r="V12" s="6">
        <f t="shared" si="20"/>
        <v>0</v>
      </c>
      <c r="W12" s="6">
        <f t="shared" si="21"/>
        <v>0</v>
      </c>
      <c r="X12" s="6">
        <f t="shared" si="22"/>
        <v>0</v>
      </c>
      <c r="Y12" s="6">
        <f t="shared" si="30"/>
        <v>0</v>
      </c>
      <c r="AA12" s="69"/>
      <c r="AB12" s="97"/>
      <c r="AC12" s="706"/>
      <c r="AD12" s="697"/>
      <c r="AE12" s="740"/>
      <c r="AF12" s="741"/>
      <c r="AG12" s="742"/>
      <c r="AH12" s="97"/>
      <c r="AI12" s="627" t="s">
        <v>229</v>
      </c>
      <c r="AJ12" s="628"/>
      <c r="AK12" s="628"/>
      <c r="AL12" s="628"/>
      <c r="AM12" s="628"/>
      <c r="AN12" s="629"/>
      <c r="AO12" s="97"/>
      <c r="AP12" s="97"/>
      <c r="AQ12" s="97"/>
      <c r="AR12" s="97"/>
      <c r="AS12" s="97"/>
      <c r="AT12" s="97"/>
      <c r="AU12" s="97"/>
      <c r="AV12" s="97"/>
      <c r="AW12" s="97"/>
      <c r="AX12" s="97"/>
      <c r="AY12" s="97"/>
      <c r="AZ12" s="97"/>
    </row>
    <row r="13" spans="1:52" customFormat="1" ht="25.15" customHeight="1" thickBot="1" x14ac:dyDescent="0.4">
      <c r="A13" s="706"/>
      <c r="B13" s="70">
        <v>8</v>
      </c>
      <c r="C13" s="113"/>
      <c r="D13" s="141"/>
      <c r="E13" s="142"/>
      <c r="F13" s="377" t="str">
        <f t="shared" si="11"/>
        <v/>
      </c>
      <c r="G13" s="139"/>
      <c r="H13" s="686"/>
      <c r="I13" s="687"/>
      <c r="J13" s="687"/>
      <c r="K13" s="687"/>
      <c r="L13" s="688"/>
      <c r="M13" s="380">
        <f t="shared" si="12"/>
        <v>0</v>
      </c>
      <c r="N13" s="85">
        <f t="shared" si="24"/>
        <v>0</v>
      </c>
      <c r="O13" s="86">
        <f t="shared" si="25"/>
        <v>0</v>
      </c>
      <c r="P13" s="87">
        <f t="shared" si="26"/>
        <v>0</v>
      </c>
      <c r="Q13" s="71">
        <f t="shared" si="27"/>
        <v>0</v>
      </c>
      <c r="R13" s="6">
        <f t="shared" si="28"/>
        <v>0</v>
      </c>
      <c r="S13" s="6">
        <f t="shared" si="17"/>
        <v>0</v>
      </c>
      <c r="T13" s="6">
        <f t="shared" si="18"/>
        <v>0</v>
      </c>
      <c r="U13" s="6">
        <f t="shared" si="29"/>
        <v>0</v>
      </c>
      <c r="V13" s="6">
        <f t="shared" si="20"/>
        <v>0</v>
      </c>
      <c r="W13" s="6">
        <f t="shared" si="21"/>
        <v>0</v>
      </c>
      <c r="X13" s="6">
        <f t="shared" si="22"/>
        <v>0</v>
      </c>
      <c r="Y13" s="6">
        <f t="shared" si="30"/>
        <v>0</v>
      </c>
      <c r="AA13" s="69"/>
      <c r="AB13" s="97"/>
      <c r="AC13" s="706"/>
      <c r="AD13" s="697"/>
      <c r="AE13" s="740"/>
      <c r="AF13" s="741"/>
      <c r="AG13" s="742"/>
      <c r="AH13" s="97"/>
      <c r="AI13" s="627"/>
      <c r="AJ13" s="628"/>
      <c r="AK13" s="628"/>
      <c r="AL13" s="628"/>
      <c r="AM13" s="628"/>
      <c r="AN13" s="629"/>
      <c r="AO13" s="97"/>
      <c r="AP13" s="97"/>
      <c r="AQ13" s="97"/>
      <c r="AR13" s="97"/>
      <c r="AS13" s="97"/>
      <c r="AT13" s="97"/>
      <c r="AU13" s="97"/>
      <c r="AV13" s="97"/>
      <c r="AW13" s="97"/>
      <c r="AX13" s="97"/>
      <c r="AY13" s="97"/>
      <c r="AZ13" s="97"/>
    </row>
    <row r="14" spans="1:52" customFormat="1" ht="25.15" customHeight="1" thickBot="1" x14ac:dyDescent="0.4">
      <c r="A14" s="706"/>
      <c r="B14" s="70">
        <v>9</v>
      </c>
      <c r="C14" s="113"/>
      <c r="D14" s="141"/>
      <c r="E14" s="142"/>
      <c r="F14" s="377" t="str">
        <f t="shared" si="11"/>
        <v/>
      </c>
      <c r="G14" s="139"/>
      <c r="H14" s="686"/>
      <c r="I14" s="687"/>
      <c r="J14" s="687"/>
      <c r="K14" s="687"/>
      <c r="L14" s="688"/>
      <c r="M14" s="380">
        <f t="shared" si="12"/>
        <v>0</v>
      </c>
      <c r="N14" s="82">
        <f>FLOOR(R14,1)</f>
        <v>0</v>
      </c>
      <c r="O14" s="83">
        <f>FLOOR(V14,1)</f>
        <v>0</v>
      </c>
      <c r="P14" s="84">
        <f>U14-X14</f>
        <v>0</v>
      </c>
      <c r="Q14" s="71">
        <f>T14+X14+Y14</f>
        <v>0</v>
      </c>
      <c r="R14" s="6">
        <f>M14/365</f>
        <v>0</v>
      </c>
      <c r="S14" s="6">
        <f>FLOOR(R14,1)</f>
        <v>0</v>
      </c>
      <c r="T14" s="6">
        <f>S14*365</f>
        <v>0</v>
      </c>
      <c r="U14" s="6">
        <f>M14-T14</f>
        <v>0</v>
      </c>
      <c r="V14" s="6">
        <f>U14/30</f>
        <v>0</v>
      </c>
      <c r="W14" s="6">
        <f>FLOOR(V14,1)</f>
        <v>0</v>
      </c>
      <c r="X14" s="6">
        <f>W14*30</f>
        <v>0</v>
      </c>
      <c r="Y14" s="6">
        <f>U14-X14</f>
        <v>0</v>
      </c>
      <c r="AA14" s="69"/>
      <c r="AB14" s="97"/>
      <c r="AC14" s="706"/>
      <c r="AD14" s="101"/>
      <c r="AE14" s="740"/>
      <c r="AF14" s="741"/>
      <c r="AG14" s="742"/>
      <c r="AH14" s="97"/>
      <c r="AI14" s="223"/>
      <c r="AJ14" s="223"/>
      <c r="AK14" s="223"/>
      <c r="AL14" s="223"/>
      <c r="AM14" s="223"/>
      <c r="AN14" s="223"/>
      <c r="AO14" s="97"/>
      <c r="AP14" s="97"/>
      <c r="AQ14" s="97"/>
      <c r="AR14" s="97"/>
      <c r="AS14" s="97"/>
      <c r="AT14" s="97"/>
      <c r="AU14" s="97"/>
      <c r="AV14" s="97"/>
      <c r="AW14" s="97"/>
      <c r="AX14" s="97"/>
      <c r="AY14" s="97"/>
      <c r="AZ14" s="97"/>
    </row>
    <row r="15" spans="1:52" customFormat="1" ht="25.15" customHeight="1" thickBot="1" x14ac:dyDescent="0.4">
      <c r="A15" s="707"/>
      <c r="B15" s="70">
        <v>10</v>
      </c>
      <c r="C15" s="113"/>
      <c r="D15" s="143"/>
      <c r="E15" s="144"/>
      <c r="F15" s="377" t="str">
        <f t="shared" si="11"/>
        <v/>
      </c>
      <c r="G15" s="139"/>
      <c r="H15" s="686"/>
      <c r="I15" s="687"/>
      <c r="J15" s="687"/>
      <c r="K15" s="687"/>
      <c r="L15" s="688"/>
      <c r="M15" s="378">
        <f t="shared" si="12"/>
        <v>0</v>
      </c>
      <c r="N15" s="381">
        <f t="shared" ref="N15" si="31">FLOOR(R15,1)</f>
        <v>0</v>
      </c>
      <c r="O15" s="382">
        <f t="shared" ref="O15" si="32">FLOOR(V15,1)</f>
        <v>0</v>
      </c>
      <c r="P15" s="383">
        <f t="shared" ref="P15" si="33">U15-X15</f>
        <v>0</v>
      </c>
      <c r="Q15" s="71">
        <f t="shared" ref="Q15" si="34">T15+X15+Y15</f>
        <v>0</v>
      </c>
      <c r="R15" s="6">
        <f t="shared" ref="R15" si="35">M15/365</f>
        <v>0</v>
      </c>
      <c r="S15" s="6">
        <f t="shared" si="17"/>
        <v>0</v>
      </c>
      <c r="T15" s="6">
        <f t="shared" si="18"/>
        <v>0</v>
      </c>
      <c r="U15" s="6">
        <f t="shared" ref="U15" si="36">M15-T15</f>
        <v>0</v>
      </c>
      <c r="V15" s="6">
        <f t="shared" si="20"/>
        <v>0</v>
      </c>
      <c r="W15" s="6">
        <f t="shared" si="21"/>
        <v>0</v>
      </c>
      <c r="X15" s="6">
        <f t="shared" si="22"/>
        <v>0</v>
      </c>
      <c r="Y15" s="6">
        <f t="shared" ref="Y15" si="37">U15-X15</f>
        <v>0</v>
      </c>
      <c r="AB15" s="97"/>
      <c r="AC15" s="707"/>
      <c r="AD15" s="101"/>
      <c r="AE15" s="743"/>
      <c r="AF15" s="744"/>
      <c r="AG15" s="745"/>
      <c r="AH15" s="97"/>
      <c r="AI15" s="97"/>
      <c r="AJ15" s="97"/>
      <c r="AK15" s="97"/>
      <c r="AL15" s="97"/>
      <c r="AM15" s="97"/>
      <c r="AN15" s="97"/>
      <c r="AO15" s="97"/>
      <c r="AP15" s="97"/>
      <c r="AQ15" s="97"/>
      <c r="AR15" s="97"/>
      <c r="AS15" s="97"/>
      <c r="AT15" s="97"/>
      <c r="AU15" s="97"/>
      <c r="AV15" s="97"/>
      <c r="AW15" s="97"/>
      <c r="AX15" s="97"/>
      <c r="AY15" s="97"/>
      <c r="AZ15" s="97"/>
    </row>
    <row r="16" spans="1:52" customFormat="1" ht="24" thickBot="1" x14ac:dyDescent="0.4">
      <c r="A16" s="97"/>
      <c r="B16" s="97"/>
      <c r="C16" s="97"/>
      <c r="D16" s="97"/>
      <c r="E16" s="97"/>
      <c r="F16" s="97"/>
      <c r="G16" s="97"/>
      <c r="H16" s="97"/>
      <c r="I16" s="97"/>
      <c r="J16" s="97"/>
      <c r="K16" s="97"/>
      <c r="L16" s="97"/>
      <c r="M16" s="384">
        <f>SUM(M6:M15)</f>
        <v>0</v>
      </c>
      <c r="N16" s="76">
        <f t="shared" ref="N16" si="38">FLOOR(R16,1)</f>
        <v>0</v>
      </c>
      <c r="O16" s="77">
        <f t="shared" ref="O16" si="39">FLOOR(V16,1)</f>
        <v>0</v>
      </c>
      <c r="P16" s="78">
        <f t="shared" ref="P16" si="40">U16-X16</f>
        <v>0</v>
      </c>
      <c r="Q16" s="6">
        <f t="shared" ref="Q16" si="41">T16+X16+Y16</f>
        <v>0</v>
      </c>
      <c r="R16" s="6">
        <f>M16/365</f>
        <v>0</v>
      </c>
      <c r="S16" s="6">
        <f t="shared" ref="S16" si="42">FLOOR(R16,1)</f>
        <v>0</v>
      </c>
      <c r="T16" s="6">
        <f t="shared" ref="T16" si="43">S16*365</f>
        <v>0</v>
      </c>
      <c r="U16" s="6">
        <f>M16-T16</f>
        <v>0</v>
      </c>
      <c r="V16" s="6">
        <f t="shared" ref="V16" si="44">U16/30</f>
        <v>0</v>
      </c>
      <c r="W16" s="6">
        <f t="shared" ref="W16" si="45">FLOOR(V16,1)</f>
        <v>0</v>
      </c>
      <c r="X16" s="6">
        <f t="shared" ref="X16" si="46">W16*30</f>
        <v>0</v>
      </c>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row>
    <row r="17" spans="1:52" customFormat="1" ht="24" customHeight="1" thickBot="1" x14ac:dyDescent="0.4">
      <c r="A17" s="97"/>
      <c r="B17" s="97"/>
      <c r="C17" s="97"/>
      <c r="D17" s="97"/>
      <c r="E17" s="97"/>
      <c r="F17" s="97"/>
      <c r="G17" s="97"/>
      <c r="H17" s="97"/>
      <c r="I17" s="97"/>
      <c r="J17" s="97"/>
      <c r="K17" s="97"/>
      <c r="L17" s="97"/>
      <c r="M17" s="102"/>
      <c r="N17" s="103" t="s">
        <v>85</v>
      </c>
      <c r="O17" s="103" t="s">
        <v>86</v>
      </c>
      <c r="P17" s="103" t="s">
        <v>87</v>
      </c>
      <c r="Q17" s="6"/>
      <c r="R17" s="6"/>
      <c r="S17" s="6"/>
      <c r="T17" s="6"/>
      <c r="U17" s="6"/>
      <c r="V17" s="6"/>
      <c r="W17" s="6"/>
      <c r="X17" s="6"/>
      <c r="AB17" s="97"/>
      <c r="AC17" s="104" t="s">
        <v>103</v>
      </c>
      <c r="AD17" s="97"/>
      <c r="AE17" s="97"/>
      <c r="AF17" s="97"/>
      <c r="AG17" s="97"/>
      <c r="AH17" s="97"/>
      <c r="AI17" s="97"/>
      <c r="AJ17" s="97"/>
      <c r="AK17" s="97"/>
      <c r="AL17" s="97"/>
      <c r="AM17" s="97"/>
      <c r="AN17" s="97"/>
      <c r="AO17" s="97"/>
      <c r="AP17" s="97"/>
      <c r="AQ17" s="97"/>
      <c r="AR17" s="97"/>
      <c r="AS17" s="97"/>
      <c r="AT17" s="97"/>
      <c r="AU17" s="97"/>
      <c r="AV17" s="97"/>
      <c r="AW17" s="97"/>
      <c r="AX17" s="97"/>
      <c r="AY17" s="97"/>
      <c r="AZ17" s="97"/>
    </row>
    <row r="18" spans="1:52" customFormat="1" ht="24.75" thickTop="1" thickBot="1" x14ac:dyDescent="0.4">
      <c r="A18" s="753" t="s">
        <v>102</v>
      </c>
      <c r="B18" s="754"/>
      <c r="C18" s="754"/>
      <c r="D18" s="754"/>
      <c r="E18" s="754"/>
      <c r="F18" s="754"/>
      <c r="G18" s="755"/>
      <c r="H18" s="208" t="s">
        <v>30</v>
      </c>
      <c r="I18" s="750" t="s">
        <v>150</v>
      </c>
      <c r="J18" s="750"/>
      <c r="K18" s="750"/>
      <c r="L18" s="750"/>
      <c r="M18" s="385">
        <f>SUMIFS(M6:M15,G6:G15,"CS",H6:H15,"ss")</f>
        <v>0</v>
      </c>
      <c r="N18" s="79">
        <f t="shared" ref="N18:N23" si="47">FLOOR(R18,1)</f>
        <v>0</v>
      </c>
      <c r="O18" s="80">
        <f t="shared" ref="O18:O23" si="48">FLOOR(V18,1)</f>
        <v>0</v>
      </c>
      <c r="P18" s="81">
        <f t="shared" ref="P18:P23" si="49">U18-X18</f>
        <v>0</v>
      </c>
      <c r="Q18" s="6">
        <f t="shared" ref="Q18:Q23" si="50">T18+X18+Y18</f>
        <v>0</v>
      </c>
      <c r="R18" s="6">
        <f t="shared" ref="R18:R22" si="51">M18/365</f>
        <v>0</v>
      </c>
      <c r="S18" s="6">
        <f t="shared" ref="S18:S23" si="52">FLOOR(R18,1)</f>
        <v>0</v>
      </c>
      <c r="T18" s="6">
        <f t="shared" ref="T18:T23" si="53">S18*365</f>
        <v>0</v>
      </c>
      <c r="U18" s="6">
        <f t="shared" ref="U18:U22" si="54">M18-T18</f>
        <v>0</v>
      </c>
      <c r="V18" s="6">
        <f t="shared" ref="V18:V23" si="55">U18/30</f>
        <v>0</v>
      </c>
      <c r="W18" s="6">
        <f t="shared" ref="W18:W23" si="56">FLOOR(V18,1)</f>
        <v>0</v>
      </c>
      <c r="X18" s="6">
        <f t="shared" ref="X18:X23" si="57">W18*30</f>
        <v>0</v>
      </c>
      <c r="AB18" s="97"/>
      <c r="AC18" s="386">
        <f>ROUND(IF(IF(O18&gt;12,6,O18*0.5)+IF(P18&gt;15,0.5,0)+IF(N18&gt;0,6,0)&gt;12,6,IF(O18&gt;12,6,O18*0.5)+IF(P18&gt;15,0.5,0)+IF(N18&gt;0,6,0)),3)</f>
        <v>0</v>
      </c>
      <c r="AD18" s="97"/>
      <c r="AE18" s="97"/>
      <c r="AF18" s="97"/>
      <c r="AG18" s="97"/>
      <c r="AH18" s="97"/>
      <c r="AI18" s="97"/>
      <c r="AJ18" s="97"/>
      <c r="AK18" s="97"/>
      <c r="AL18" s="97"/>
      <c r="AM18" s="97"/>
      <c r="AN18" s="97"/>
      <c r="AO18" s="97"/>
      <c r="AP18" s="97"/>
      <c r="AQ18" s="97"/>
      <c r="AR18" s="97"/>
      <c r="AS18" s="97"/>
      <c r="AT18" s="97"/>
      <c r="AU18" s="97"/>
      <c r="AV18" s="97"/>
      <c r="AW18" s="97"/>
      <c r="AX18" s="97"/>
      <c r="AY18" s="97"/>
      <c r="AZ18" s="97"/>
    </row>
    <row r="19" spans="1:52" customFormat="1" ht="23.25" customHeight="1" thickTop="1" thickBot="1" x14ac:dyDescent="0.4">
      <c r="A19" s="756" t="s">
        <v>105</v>
      </c>
      <c r="B19" s="757"/>
      <c r="C19" s="757"/>
      <c r="D19" s="757"/>
      <c r="E19" s="757"/>
      <c r="F19" s="757"/>
      <c r="G19" s="758"/>
      <c r="H19" s="208" t="s">
        <v>30</v>
      </c>
      <c r="I19" s="750" t="s">
        <v>100</v>
      </c>
      <c r="J19" s="750"/>
      <c r="K19" s="750"/>
      <c r="L19" s="750"/>
      <c r="M19" s="385">
        <f>SUMIFS(M6:M15,G6:G15,"CS",H6:H15,"NON")</f>
        <v>0</v>
      </c>
      <c r="N19" s="82">
        <f t="shared" si="47"/>
        <v>0</v>
      </c>
      <c r="O19" s="83">
        <f t="shared" si="48"/>
        <v>0</v>
      </c>
      <c r="P19" s="84">
        <f t="shared" si="49"/>
        <v>0</v>
      </c>
      <c r="Q19" s="6">
        <f t="shared" si="50"/>
        <v>0</v>
      </c>
      <c r="R19" s="6">
        <f t="shared" si="51"/>
        <v>0</v>
      </c>
      <c r="S19" s="6">
        <f t="shared" si="52"/>
        <v>0</v>
      </c>
      <c r="T19" s="6">
        <f t="shared" si="53"/>
        <v>0</v>
      </c>
      <c r="U19" s="6">
        <f t="shared" si="54"/>
        <v>0</v>
      </c>
      <c r="V19" s="6">
        <f t="shared" si="55"/>
        <v>0</v>
      </c>
      <c r="W19" s="6">
        <f t="shared" si="56"/>
        <v>0</v>
      </c>
      <c r="X19" s="6">
        <f t="shared" si="57"/>
        <v>0</v>
      </c>
      <c r="AB19" s="97"/>
      <c r="AC19" s="386">
        <f>ROUND(IF(IF(O19&gt;12,3,O19*0.25)+IF(P19&gt;15,0.25,0)+IF(N19&gt;0,3,0)&gt;12,6,IF(O19&gt;12,3,O19*0.25)+IF(P19&gt;15,0.25,0)+IF(N19&gt;0,3,0)),3)</f>
        <v>0</v>
      </c>
      <c r="AD19" s="97"/>
      <c r="AE19" s="97"/>
      <c r="AF19" s="97"/>
      <c r="AG19" s="97"/>
      <c r="AH19" s="97"/>
      <c r="AI19" s="97"/>
      <c r="AJ19" s="97"/>
      <c r="AK19" s="97"/>
      <c r="AL19" s="97"/>
      <c r="AM19" s="97"/>
      <c r="AN19" s="97"/>
      <c r="AO19" s="97"/>
      <c r="AP19" s="97"/>
      <c r="AQ19" s="97"/>
      <c r="AR19" s="97"/>
      <c r="AS19" s="97"/>
      <c r="AT19" s="97"/>
      <c r="AU19" s="97"/>
      <c r="AV19" s="97"/>
      <c r="AW19" s="97"/>
      <c r="AX19" s="97"/>
      <c r="AY19" s="97"/>
      <c r="AZ19" s="97"/>
    </row>
    <row r="20" spans="1:52" customFormat="1" ht="23.25" customHeight="1" thickTop="1" thickBot="1" x14ac:dyDescent="0.4">
      <c r="A20" s="759"/>
      <c r="B20" s="760"/>
      <c r="C20" s="760"/>
      <c r="D20" s="760"/>
      <c r="E20" s="760"/>
      <c r="F20" s="760"/>
      <c r="G20" s="761"/>
      <c r="H20" s="209" t="s">
        <v>101</v>
      </c>
      <c r="I20" s="750" t="s">
        <v>150</v>
      </c>
      <c r="J20" s="750"/>
      <c r="K20" s="750"/>
      <c r="L20" s="750"/>
      <c r="M20" s="385">
        <f>SUMIFS(M6:M15,G6:G15,"ALTRO",H6:H15,"SS")+ SUMIFS(M6:M15,G6:G15,"AT",H6:H15,"SS")+SUMIFS(M6:M15,G6:G15,"AA",H6:H15,"SS")</f>
        <v>0</v>
      </c>
      <c r="N20" s="85">
        <f t="shared" si="47"/>
        <v>0</v>
      </c>
      <c r="O20" s="86">
        <f t="shared" si="48"/>
        <v>0</v>
      </c>
      <c r="P20" s="87">
        <f t="shared" si="49"/>
        <v>0</v>
      </c>
      <c r="Q20" s="6">
        <f t="shared" si="50"/>
        <v>0</v>
      </c>
      <c r="R20" s="6">
        <f t="shared" si="51"/>
        <v>0</v>
      </c>
      <c r="S20" s="6">
        <f t="shared" si="52"/>
        <v>0</v>
      </c>
      <c r="T20" s="6">
        <f t="shared" si="53"/>
        <v>0</v>
      </c>
      <c r="U20" s="6">
        <f t="shared" si="54"/>
        <v>0</v>
      </c>
      <c r="V20" s="6">
        <f t="shared" si="55"/>
        <v>0</v>
      </c>
      <c r="W20" s="6">
        <f t="shared" si="56"/>
        <v>0</v>
      </c>
      <c r="X20" s="6">
        <f t="shared" si="57"/>
        <v>0</v>
      </c>
      <c r="AB20" s="97"/>
      <c r="AC20" s="386">
        <f>ROUND(IF(IF(O20&gt;12,1.8,O20*0.15)+IF(P20&gt;15,0.15,0)+IF(N20&gt;0,1.8,0)&gt;12,1.8,IF(O20&gt;12,1.8,O20*0.15)+IF(P20&gt;15,0.15,0)+IF(N20&gt;0,1.8,0)),3)</f>
        <v>0</v>
      </c>
      <c r="AD20" s="97"/>
      <c r="AE20" s="97"/>
      <c r="AF20" s="97"/>
      <c r="AG20" s="97"/>
      <c r="AH20" s="97"/>
      <c r="AI20" s="97"/>
      <c r="AJ20" s="97"/>
      <c r="AK20" s="97"/>
      <c r="AL20" s="97"/>
      <c r="AM20" s="97"/>
      <c r="AN20" s="97"/>
      <c r="AO20" s="97"/>
      <c r="AP20" s="97"/>
      <c r="AQ20" s="97"/>
      <c r="AR20" s="97"/>
      <c r="AS20" s="97"/>
      <c r="AT20" s="97"/>
      <c r="AU20" s="97"/>
      <c r="AV20" s="97"/>
      <c r="AW20" s="97"/>
      <c r="AX20" s="97"/>
      <c r="AY20" s="97"/>
      <c r="AZ20" s="97"/>
    </row>
    <row r="21" spans="1:52" customFormat="1" ht="23.25" customHeight="1" thickTop="1" thickBot="1" x14ac:dyDescent="0.4">
      <c r="A21" s="759"/>
      <c r="B21" s="760"/>
      <c r="C21" s="760"/>
      <c r="D21" s="760"/>
      <c r="E21" s="760"/>
      <c r="F21" s="760"/>
      <c r="G21" s="761"/>
      <c r="H21" s="209" t="s">
        <v>101</v>
      </c>
      <c r="I21" s="750" t="s">
        <v>100</v>
      </c>
      <c r="J21" s="750"/>
      <c r="K21" s="750"/>
      <c r="L21" s="750"/>
      <c r="M21" s="385">
        <f>SUMIFS(M6:M15,G6:G15,"ALTRO",H6:H15,"NON")+      SUMIFS(M6:M15,G6:G15,"Aa",H6:H15,"NON")+    SUMIFS(M6:M15,G6:G15,"AT",H6:H15,"NON")</f>
        <v>0</v>
      </c>
      <c r="N21" s="88">
        <f t="shared" si="47"/>
        <v>0</v>
      </c>
      <c r="O21" s="89">
        <f t="shared" si="48"/>
        <v>0</v>
      </c>
      <c r="P21" s="90">
        <f t="shared" si="49"/>
        <v>0</v>
      </c>
      <c r="Q21" s="6">
        <f t="shared" si="50"/>
        <v>0</v>
      </c>
      <c r="R21" s="6">
        <f t="shared" si="51"/>
        <v>0</v>
      </c>
      <c r="S21" s="6">
        <f t="shared" si="52"/>
        <v>0</v>
      </c>
      <c r="T21" s="6">
        <f t="shared" si="53"/>
        <v>0</v>
      </c>
      <c r="U21" s="6">
        <f t="shared" si="54"/>
        <v>0</v>
      </c>
      <c r="V21" s="6">
        <f t="shared" si="55"/>
        <v>0</v>
      </c>
      <c r="W21" s="6">
        <f t="shared" si="56"/>
        <v>0</v>
      </c>
      <c r="X21" s="6">
        <f t="shared" si="57"/>
        <v>0</v>
      </c>
      <c r="AB21" s="97"/>
      <c r="AC21" s="386">
        <f>ROUND(IF(IF(O21&gt;12,0.9,O21*0.075)+IF(P21&gt;15,0.075,0)+IF(N21&gt;0,0.9,0)&gt;12,0.9,IF(O21&gt;12,0.9,O21*0.075)+IF(P21&gt;15,0.075,0)+IF(N21&gt;0,0.9,0)),3)</f>
        <v>0</v>
      </c>
      <c r="AD21" s="97"/>
      <c r="AE21" s="97"/>
      <c r="AF21" s="97"/>
      <c r="AG21" s="97"/>
      <c r="AH21" s="97"/>
      <c r="AI21" s="97"/>
      <c r="AJ21" s="97"/>
      <c r="AK21" s="97"/>
      <c r="AL21" s="97"/>
      <c r="AM21" s="97"/>
      <c r="AN21" s="97"/>
      <c r="AO21" s="97"/>
      <c r="AP21" s="97"/>
      <c r="AQ21" s="97"/>
      <c r="AR21" s="97"/>
      <c r="AS21" s="97"/>
      <c r="AT21" s="97"/>
      <c r="AU21" s="97"/>
      <c r="AV21" s="97"/>
      <c r="AW21" s="97"/>
      <c r="AX21" s="97"/>
      <c r="AY21" s="97"/>
      <c r="AZ21" s="97"/>
    </row>
    <row r="22" spans="1:52" customFormat="1" ht="23.25" customHeight="1" thickTop="1" thickBot="1" x14ac:dyDescent="0.4">
      <c r="A22" s="723" t="s">
        <v>109</v>
      </c>
      <c r="B22" s="724"/>
      <c r="C22" s="724"/>
      <c r="D22" s="724"/>
      <c r="E22" s="724"/>
      <c r="F22" s="727" t="str">
        <f>IF(+Anno_1=0,"",+Anno_1)</f>
        <v/>
      </c>
      <c r="G22" s="728"/>
      <c r="H22" s="209" t="s">
        <v>101</v>
      </c>
      <c r="I22" s="750" t="s">
        <v>154</v>
      </c>
      <c r="J22" s="750"/>
      <c r="K22" s="750"/>
      <c r="L22" s="750"/>
      <c r="M22" s="385">
        <f>SUMIFS(M6:M15,G6:G15,"ALTRO",H6:H15,"ENTE")</f>
        <v>0</v>
      </c>
      <c r="N22" s="91">
        <f t="shared" si="47"/>
        <v>0</v>
      </c>
      <c r="O22" s="92">
        <f t="shared" si="48"/>
        <v>0</v>
      </c>
      <c r="P22" s="93">
        <f t="shared" si="49"/>
        <v>0</v>
      </c>
      <c r="Q22" s="6">
        <f t="shared" si="50"/>
        <v>0</v>
      </c>
      <c r="R22" s="6">
        <f t="shared" si="51"/>
        <v>0</v>
      </c>
      <c r="S22" s="6">
        <f t="shared" si="52"/>
        <v>0</v>
      </c>
      <c r="T22" s="6">
        <f t="shared" si="53"/>
        <v>0</v>
      </c>
      <c r="U22" s="6">
        <f t="shared" si="54"/>
        <v>0</v>
      </c>
      <c r="V22" s="6">
        <f t="shared" si="55"/>
        <v>0</v>
      </c>
      <c r="W22" s="6">
        <f t="shared" si="56"/>
        <v>0</v>
      </c>
      <c r="X22" s="6">
        <f t="shared" si="57"/>
        <v>0</v>
      </c>
      <c r="AB22" s="97"/>
      <c r="AC22" s="386">
        <f>ROUND(IF(IF(O22&gt;12,0.6,O22*0.05)+IF(P22&gt;15,0.05,0)+IF(N22&gt;0,0.6,0)&gt;12,0.6,IF(O22&gt;12,0.6,O22*0.05)+IF(P22&gt;15,0.05,0)+IF(N22&gt;0,0.6,0)),3)</f>
        <v>0</v>
      </c>
      <c r="AD22" s="97"/>
      <c r="AE22" s="97"/>
      <c r="AF22" s="97"/>
      <c r="AG22" s="97"/>
      <c r="AH22" s="97"/>
      <c r="AI22" s="97"/>
      <c r="AJ22" s="97"/>
      <c r="AK22" s="97"/>
      <c r="AL22" s="97"/>
      <c r="AM22" s="97"/>
      <c r="AN22" s="97"/>
      <c r="AO22" s="97"/>
      <c r="AP22" s="97"/>
      <c r="AQ22" s="97"/>
      <c r="AR22" s="97"/>
      <c r="AS22" s="97"/>
      <c r="AT22" s="97"/>
      <c r="AU22" s="97"/>
      <c r="AV22" s="97"/>
      <c r="AW22" s="97"/>
      <c r="AX22" s="97"/>
      <c r="AY22" s="97"/>
      <c r="AZ22" s="97"/>
    </row>
    <row r="23" spans="1:52" customFormat="1" ht="23.25" customHeight="1" thickTop="1" thickBot="1" x14ac:dyDescent="0.4">
      <c r="A23" s="725"/>
      <c r="B23" s="726"/>
      <c r="C23" s="726"/>
      <c r="D23" s="726"/>
      <c r="E23" s="726"/>
      <c r="F23" s="729"/>
      <c r="G23" s="730"/>
      <c r="H23" s="656" t="s">
        <v>110</v>
      </c>
      <c r="I23" s="657"/>
      <c r="J23" s="657"/>
      <c r="K23" s="657"/>
      <c r="L23" s="658"/>
      <c r="M23" s="387">
        <f>SUM(M18:M22)</f>
        <v>0</v>
      </c>
      <c r="N23" s="145">
        <f t="shared" si="47"/>
        <v>0</v>
      </c>
      <c r="O23" s="146">
        <f t="shared" si="48"/>
        <v>0</v>
      </c>
      <c r="P23" s="147">
        <f t="shared" si="49"/>
        <v>0</v>
      </c>
      <c r="Q23" s="6">
        <f t="shared" si="50"/>
        <v>0</v>
      </c>
      <c r="R23" s="6">
        <f>M23/365</f>
        <v>0</v>
      </c>
      <c r="S23" s="6">
        <f t="shared" si="52"/>
        <v>0</v>
      </c>
      <c r="T23" s="6">
        <f t="shared" si="53"/>
        <v>0</v>
      </c>
      <c r="U23" s="6">
        <f>M23-T23</f>
        <v>0</v>
      </c>
      <c r="V23" s="6">
        <f t="shared" si="55"/>
        <v>0</v>
      </c>
      <c r="W23" s="6">
        <f t="shared" si="56"/>
        <v>0</v>
      </c>
      <c r="X23" s="6">
        <f t="shared" si="57"/>
        <v>0</v>
      </c>
      <c r="AB23" s="97"/>
      <c r="AC23" s="388">
        <f>IF(SUM(AC18:AC22)&gt;6,6,SUM(AC18:AC22))</f>
        <v>0</v>
      </c>
      <c r="AD23" s="97"/>
      <c r="AE23" s="97"/>
      <c r="AF23" s="97"/>
      <c r="AG23" s="97"/>
      <c r="AH23" s="97"/>
      <c r="AI23" s="97"/>
      <c r="AJ23" s="97"/>
      <c r="AK23" s="97"/>
      <c r="AL23" s="97"/>
      <c r="AM23" s="97"/>
      <c r="AN23" s="97"/>
      <c r="AO23" s="97"/>
      <c r="AP23" s="97"/>
      <c r="AQ23" s="97"/>
      <c r="AR23" s="97"/>
      <c r="AS23" s="97"/>
      <c r="AT23" s="97"/>
      <c r="AU23" s="97"/>
      <c r="AV23" s="97"/>
      <c r="AW23" s="97"/>
      <c r="AX23" s="97"/>
      <c r="AY23" s="97"/>
      <c r="AZ23" s="97"/>
    </row>
    <row r="24" spans="1:52" customFormat="1" ht="23.25" x14ac:dyDescent="0.2">
      <c r="A24" s="97"/>
      <c r="B24" s="97"/>
      <c r="C24" s="97"/>
      <c r="D24" s="97"/>
      <c r="E24" s="97"/>
      <c r="F24" s="97"/>
      <c r="G24" s="97"/>
      <c r="H24" s="105"/>
      <c r="I24" s="106"/>
      <c r="J24" s="101"/>
      <c r="K24" s="101"/>
      <c r="L24" s="101"/>
      <c r="M24" s="102"/>
      <c r="N24" s="107"/>
      <c r="O24" s="107"/>
      <c r="P24" s="107"/>
      <c r="AB24" s="97"/>
      <c r="AC24" s="108"/>
      <c r="AD24" s="97"/>
      <c r="AE24" s="97"/>
      <c r="AF24" s="97"/>
      <c r="AG24" s="97"/>
      <c r="AH24" s="97"/>
      <c r="AI24" s="97"/>
      <c r="AJ24" s="97"/>
      <c r="AK24" s="97"/>
      <c r="AL24" s="97"/>
      <c r="AM24" s="97"/>
      <c r="AN24" s="97"/>
      <c r="AO24" s="97"/>
      <c r="AP24" s="97"/>
      <c r="AQ24" s="97"/>
      <c r="AR24" s="97"/>
      <c r="AS24" s="97"/>
      <c r="AT24" s="97"/>
      <c r="AU24" s="97"/>
      <c r="AV24" s="97"/>
      <c r="AW24" s="97"/>
      <c r="AX24" s="97"/>
      <c r="AY24" s="97"/>
      <c r="AZ24" s="97"/>
    </row>
    <row r="25" spans="1:52" customFormat="1" ht="24" thickBot="1" x14ac:dyDescent="0.4">
      <c r="A25" s="97"/>
      <c r="B25" s="97"/>
      <c r="C25" s="97"/>
      <c r="D25" s="97"/>
      <c r="E25" s="97"/>
      <c r="F25" s="97"/>
      <c r="G25" s="97"/>
      <c r="H25" s="97"/>
      <c r="I25" s="97"/>
      <c r="J25" s="97"/>
      <c r="K25" s="97"/>
      <c r="L25" s="97"/>
      <c r="M25" s="102"/>
      <c r="N25" s="103" t="s">
        <v>85</v>
      </c>
      <c r="O25" s="103" t="s">
        <v>86</v>
      </c>
      <c r="P25" s="103" t="s">
        <v>87</v>
      </c>
      <c r="Q25" s="6"/>
      <c r="R25" s="6"/>
      <c r="S25" s="6"/>
      <c r="T25" s="6"/>
      <c r="U25" s="6"/>
      <c r="V25" s="6"/>
      <c r="W25" s="6"/>
      <c r="X25" s="6"/>
      <c r="AB25" s="97"/>
      <c r="AC25" s="104" t="s">
        <v>103</v>
      </c>
      <c r="AD25" s="97"/>
      <c r="AE25" s="97"/>
      <c r="AF25" s="97"/>
      <c r="AG25" s="97"/>
      <c r="AH25" s="97"/>
      <c r="AI25" s="97"/>
      <c r="AJ25" s="97"/>
      <c r="AK25" s="97"/>
      <c r="AL25" s="97"/>
      <c r="AM25" s="97"/>
      <c r="AN25" s="97"/>
      <c r="AO25" s="97"/>
      <c r="AP25" s="97"/>
      <c r="AQ25" s="97"/>
      <c r="AR25" s="97"/>
      <c r="AS25" s="97"/>
      <c r="AT25" s="97"/>
      <c r="AU25" s="97"/>
      <c r="AV25" s="97"/>
      <c r="AW25" s="97"/>
      <c r="AX25" s="97"/>
      <c r="AY25" s="97"/>
      <c r="AZ25" s="97"/>
    </row>
    <row r="26" spans="1:52" customFormat="1" ht="24.75" thickTop="1" thickBot="1" x14ac:dyDescent="0.4">
      <c r="A26" s="641" t="s">
        <v>102</v>
      </c>
      <c r="B26" s="642"/>
      <c r="C26" s="642"/>
      <c r="D26" s="642"/>
      <c r="E26" s="642"/>
      <c r="F26" s="642"/>
      <c r="G26" s="643"/>
      <c r="H26" s="210" t="s">
        <v>37</v>
      </c>
      <c r="I26" s="638" t="s">
        <v>150</v>
      </c>
      <c r="J26" s="639"/>
      <c r="K26" s="639"/>
      <c r="L26" s="640"/>
      <c r="M26" s="385">
        <f>SUMIFS(M6:M15,G6:G15,"AA",H6:H15,"ss")</f>
        <v>0</v>
      </c>
      <c r="N26" s="94">
        <f t="shared" ref="N26:N31" si="58">FLOOR(R26,1)</f>
        <v>0</v>
      </c>
      <c r="O26" s="95">
        <f t="shared" ref="O26:O31" si="59">FLOOR(V26,1)</f>
        <v>0</v>
      </c>
      <c r="P26" s="96">
        <f t="shared" ref="P26:P31" si="60">U26-X26</f>
        <v>0</v>
      </c>
      <c r="Q26" s="6">
        <f t="shared" ref="Q26:Q31" si="61">T26+X26+Y26</f>
        <v>0</v>
      </c>
      <c r="R26" s="6">
        <f t="shared" ref="R26:R30" si="62">M26/365</f>
        <v>0</v>
      </c>
      <c r="S26" s="6">
        <f t="shared" ref="S26:S31" si="63">FLOOR(R26,1)</f>
        <v>0</v>
      </c>
      <c r="T26" s="6">
        <f t="shared" ref="T26:T31" si="64">S26*365</f>
        <v>0</v>
      </c>
      <c r="U26" s="6">
        <f t="shared" ref="U26:U30" si="65">M26-T26</f>
        <v>0</v>
      </c>
      <c r="V26" s="6">
        <f t="shared" ref="V26:V31" si="66">U26/30</f>
        <v>0</v>
      </c>
      <c r="W26" s="6">
        <f t="shared" ref="W26:W31" si="67">FLOOR(V26,1)</f>
        <v>0</v>
      </c>
      <c r="X26" s="6">
        <f t="shared" ref="X26:X31" si="68">W26*30</f>
        <v>0</v>
      </c>
      <c r="AB26" s="97"/>
      <c r="AC26" s="386">
        <f>ROUND(IF(IF(O26&gt;12,6,O26*0.5)+IF(P26&gt;15,0.5,0)+IF(N26&gt;0,6,0)&gt;12,6,IF(O26&gt;12,6,O26*0.5)+IF(P26&gt;15,0.5,0)+IF(N26&gt;0,6,0)),3)</f>
        <v>0</v>
      </c>
      <c r="AD26" s="97"/>
      <c r="AE26" s="97"/>
      <c r="AF26" s="97"/>
      <c r="AG26" s="97"/>
      <c r="AH26" s="97"/>
      <c r="AI26" s="97"/>
      <c r="AJ26" s="97"/>
      <c r="AK26" s="97"/>
      <c r="AL26" s="97"/>
      <c r="AM26" s="97"/>
      <c r="AN26" s="97"/>
      <c r="AO26" s="97"/>
      <c r="AP26" s="97"/>
      <c r="AQ26" s="97"/>
      <c r="AR26" s="97"/>
      <c r="AS26" s="97"/>
      <c r="AT26" s="97"/>
      <c r="AU26" s="97"/>
      <c r="AV26" s="97"/>
      <c r="AW26" s="97"/>
      <c r="AX26" s="97"/>
      <c r="AY26" s="97"/>
      <c r="AZ26" s="97"/>
    </row>
    <row r="27" spans="1:52" customFormat="1" ht="23.25" customHeight="1" thickTop="1" thickBot="1" x14ac:dyDescent="0.4">
      <c r="A27" s="644" t="s">
        <v>104</v>
      </c>
      <c r="B27" s="645"/>
      <c r="C27" s="645"/>
      <c r="D27" s="645"/>
      <c r="E27" s="645"/>
      <c r="F27" s="645"/>
      <c r="G27" s="646"/>
      <c r="H27" s="210" t="s">
        <v>37</v>
      </c>
      <c r="I27" s="638" t="s">
        <v>100</v>
      </c>
      <c r="J27" s="639"/>
      <c r="K27" s="639"/>
      <c r="L27" s="640"/>
      <c r="M27" s="385">
        <f>SUMIFS(M6:M15,G6:G15,"AA",H6:H15,"NON")</f>
        <v>0</v>
      </c>
      <c r="N27" s="85">
        <f t="shared" si="58"/>
        <v>0</v>
      </c>
      <c r="O27" s="86">
        <f t="shared" si="59"/>
        <v>0</v>
      </c>
      <c r="P27" s="87">
        <f t="shared" si="60"/>
        <v>0</v>
      </c>
      <c r="Q27" s="6">
        <f t="shared" si="61"/>
        <v>0</v>
      </c>
      <c r="R27" s="6">
        <f t="shared" si="62"/>
        <v>0</v>
      </c>
      <c r="S27" s="6">
        <f t="shared" si="63"/>
        <v>0</v>
      </c>
      <c r="T27" s="6">
        <f t="shared" si="64"/>
        <v>0</v>
      </c>
      <c r="U27" s="6">
        <f t="shared" si="65"/>
        <v>0</v>
      </c>
      <c r="V27" s="6">
        <f t="shared" si="66"/>
        <v>0</v>
      </c>
      <c r="W27" s="6">
        <f t="shared" si="67"/>
        <v>0</v>
      </c>
      <c r="X27" s="6">
        <f t="shared" si="68"/>
        <v>0</v>
      </c>
      <c r="AB27" s="97"/>
      <c r="AC27" s="386">
        <f>IF(IF(O27&gt;12,3,O27*0.25)+IF(P27&gt;15,0.25,0)+IF(N27&gt;0,3,0)&gt;12,6,IF(O27&gt;12,3,O27*0.25)+IF(P27&gt;15,0.25,0)+IF(N27&gt;0,3,0))</f>
        <v>0</v>
      </c>
      <c r="AD27" s="97"/>
      <c r="AE27" s="97"/>
      <c r="AF27" s="97"/>
      <c r="AG27" s="97"/>
      <c r="AH27" s="97"/>
      <c r="AI27" s="97"/>
      <c r="AJ27" s="97"/>
      <c r="AK27" s="97"/>
      <c r="AL27" s="97"/>
      <c r="AM27" s="97"/>
      <c r="AN27" s="97"/>
      <c r="AO27" s="97"/>
      <c r="AP27" s="97"/>
      <c r="AQ27" s="97"/>
      <c r="AR27" s="97"/>
      <c r="AS27" s="97"/>
      <c r="AT27" s="97"/>
      <c r="AU27" s="97"/>
      <c r="AV27" s="97"/>
      <c r="AW27" s="97"/>
      <c r="AX27" s="97"/>
      <c r="AY27" s="97"/>
      <c r="AZ27" s="97"/>
    </row>
    <row r="28" spans="1:52" customFormat="1" ht="23.25" customHeight="1" thickTop="1" thickBot="1" x14ac:dyDescent="0.4">
      <c r="A28" s="647"/>
      <c r="B28" s="648"/>
      <c r="C28" s="648"/>
      <c r="D28" s="648"/>
      <c r="E28" s="648"/>
      <c r="F28" s="648"/>
      <c r="G28" s="649"/>
      <c r="H28" s="211" t="s">
        <v>101</v>
      </c>
      <c r="I28" s="638" t="s">
        <v>150</v>
      </c>
      <c r="J28" s="639"/>
      <c r="K28" s="639"/>
      <c r="L28" s="640"/>
      <c r="M28" s="385">
        <f xml:space="preserve">   SUMIFS(M6:M15,G6:G15,"ALTRO",H6:H15,"SS")   +     SUMIFS(M6:M15,G6:G15,"CS",H6:H15,"SS")+SUMIFS(M6:M15,G6:G15,"AT",H6:H15,"SS")</f>
        <v>0</v>
      </c>
      <c r="N28" s="85">
        <f t="shared" si="58"/>
        <v>0</v>
      </c>
      <c r="O28" s="86">
        <f t="shared" si="59"/>
        <v>0</v>
      </c>
      <c r="P28" s="87">
        <f t="shared" si="60"/>
        <v>0</v>
      </c>
      <c r="Q28" s="6">
        <f t="shared" si="61"/>
        <v>0</v>
      </c>
      <c r="R28" s="6">
        <f t="shared" si="62"/>
        <v>0</v>
      </c>
      <c r="S28" s="6">
        <f t="shared" si="63"/>
        <v>0</v>
      </c>
      <c r="T28" s="6">
        <f t="shared" si="64"/>
        <v>0</v>
      </c>
      <c r="U28" s="6">
        <f t="shared" si="65"/>
        <v>0</v>
      </c>
      <c r="V28" s="6">
        <f t="shared" si="66"/>
        <v>0</v>
      </c>
      <c r="W28" s="6">
        <f t="shared" si="67"/>
        <v>0</v>
      </c>
      <c r="X28" s="6">
        <f t="shared" si="68"/>
        <v>0</v>
      </c>
      <c r="AB28" s="97"/>
      <c r="AC28" s="386">
        <f>ROUND(IF(IF(O28&gt;12,1.2,O28*0.1)+IF(P28&gt;15,0.1,0)+IF(N28&gt;0,1.2,0)&gt;12,1.2,IF(O28&gt;12,1.2,O28*0.1)+IF(P28&gt;15,0.1,0)+IF(N28&gt;0,1.2,0)),3)</f>
        <v>0</v>
      </c>
      <c r="AD28" s="97"/>
      <c r="AE28" s="97"/>
      <c r="AF28" s="97"/>
      <c r="AG28" s="97"/>
      <c r="AH28" s="97"/>
      <c r="AI28" s="97"/>
      <c r="AJ28" s="97"/>
      <c r="AK28" s="97"/>
      <c r="AL28" s="97"/>
      <c r="AM28" s="97"/>
      <c r="AN28" s="97"/>
      <c r="AO28" s="97"/>
      <c r="AP28" s="97"/>
      <c r="AQ28" s="97"/>
      <c r="AR28" s="97"/>
      <c r="AS28" s="97"/>
      <c r="AT28" s="97"/>
      <c r="AU28" s="97"/>
      <c r="AV28" s="97"/>
      <c r="AW28" s="97"/>
      <c r="AX28" s="97"/>
      <c r="AY28" s="97"/>
      <c r="AZ28" s="97"/>
    </row>
    <row r="29" spans="1:52" customFormat="1" ht="23.25" customHeight="1" thickTop="1" thickBot="1" x14ac:dyDescent="0.4">
      <c r="A29" s="647"/>
      <c r="B29" s="648"/>
      <c r="C29" s="648"/>
      <c r="D29" s="648"/>
      <c r="E29" s="648"/>
      <c r="F29" s="648"/>
      <c r="G29" s="649"/>
      <c r="H29" s="211" t="s">
        <v>101</v>
      </c>
      <c r="I29" s="638" t="s">
        <v>100</v>
      </c>
      <c r="J29" s="639"/>
      <c r="K29" s="639"/>
      <c r="L29" s="640"/>
      <c r="M29" s="385">
        <f>SUMIFS(M6:M15,G6:G15,"ALTRO",H6:H15,"NON")     +SUMIFS(M6:M15,G6:G15,"cs",H6:H15,"NON")      +SUMIFS(M6:M15,G6:G15,"AT",H6:H15,"NON")</f>
        <v>0</v>
      </c>
      <c r="N29" s="85">
        <f t="shared" si="58"/>
        <v>0</v>
      </c>
      <c r="O29" s="86">
        <f t="shared" si="59"/>
        <v>0</v>
      </c>
      <c r="P29" s="87">
        <f t="shared" si="60"/>
        <v>0</v>
      </c>
      <c r="Q29" s="6">
        <f t="shared" si="61"/>
        <v>0</v>
      </c>
      <c r="R29" s="6">
        <f t="shared" si="62"/>
        <v>0</v>
      </c>
      <c r="S29" s="6">
        <f t="shared" si="63"/>
        <v>0</v>
      </c>
      <c r="T29" s="6">
        <f t="shared" si="64"/>
        <v>0</v>
      </c>
      <c r="U29" s="6">
        <f t="shared" si="65"/>
        <v>0</v>
      </c>
      <c r="V29" s="6">
        <f t="shared" si="66"/>
        <v>0</v>
      </c>
      <c r="W29" s="6">
        <f t="shared" si="67"/>
        <v>0</v>
      </c>
      <c r="X29" s="6">
        <f t="shared" si="68"/>
        <v>0</v>
      </c>
      <c r="AB29" s="97"/>
      <c r="AC29" s="386">
        <f>ROUND(IF(IF(O29&gt;12,0.6,O29*0.05)+IF(P29&gt;15,0.05,0)+IF(N29&gt;0,0.6,0)&gt;12,0.6,IF(O29&gt;12,0.6,O29*0.05)+IF(P29&gt;15,0.05,0)+IF(N29&gt;0,0.6,0)),3)</f>
        <v>0</v>
      </c>
      <c r="AD29" s="97"/>
      <c r="AE29" s="97"/>
      <c r="AF29" s="97"/>
      <c r="AG29" s="97"/>
      <c r="AH29" s="97"/>
      <c r="AI29" s="97"/>
      <c r="AJ29" s="97"/>
      <c r="AK29" s="97"/>
      <c r="AL29" s="97"/>
      <c r="AM29" s="97"/>
      <c r="AN29" s="97"/>
      <c r="AO29" s="97"/>
      <c r="AP29" s="97"/>
      <c r="AQ29" s="97"/>
      <c r="AR29" s="97"/>
      <c r="AS29" s="97"/>
      <c r="AT29" s="97"/>
      <c r="AU29" s="97"/>
      <c r="AV29" s="97"/>
      <c r="AW29" s="97"/>
      <c r="AX29" s="97"/>
      <c r="AY29" s="97"/>
      <c r="AZ29" s="97"/>
    </row>
    <row r="30" spans="1:52" customFormat="1" ht="23.25" customHeight="1" thickTop="1" thickBot="1" x14ac:dyDescent="0.4">
      <c r="A30" s="662" t="s">
        <v>109</v>
      </c>
      <c r="B30" s="663"/>
      <c r="C30" s="663"/>
      <c r="D30" s="663"/>
      <c r="E30" s="663"/>
      <c r="F30" s="666" t="str">
        <f>IF(+Anno_1=0,"",+Anno_1)</f>
        <v/>
      </c>
      <c r="G30" s="667"/>
      <c r="H30" s="211" t="s">
        <v>101</v>
      </c>
      <c r="I30" s="638" t="s">
        <v>154</v>
      </c>
      <c r="J30" s="639"/>
      <c r="K30" s="639"/>
      <c r="L30" s="640"/>
      <c r="M30" s="389">
        <f>SUMIFS(M6:M15,G6:G15,"ALTRO",H6:H15,"ENTE")</f>
        <v>0</v>
      </c>
      <c r="N30" s="82">
        <f t="shared" si="58"/>
        <v>0</v>
      </c>
      <c r="O30" s="83">
        <f t="shared" si="59"/>
        <v>0</v>
      </c>
      <c r="P30" s="84">
        <f t="shared" si="60"/>
        <v>0</v>
      </c>
      <c r="Q30" s="6">
        <f t="shared" si="61"/>
        <v>0</v>
      </c>
      <c r="R30" s="6">
        <f t="shared" si="62"/>
        <v>0</v>
      </c>
      <c r="S30" s="6">
        <f t="shared" si="63"/>
        <v>0</v>
      </c>
      <c r="T30" s="6">
        <f t="shared" si="64"/>
        <v>0</v>
      </c>
      <c r="U30" s="6">
        <f t="shared" si="65"/>
        <v>0</v>
      </c>
      <c r="V30" s="6">
        <f t="shared" si="66"/>
        <v>0</v>
      </c>
      <c r="W30" s="6">
        <f t="shared" si="67"/>
        <v>0</v>
      </c>
      <c r="X30" s="6">
        <f t="shared" si="68"/>
        <v>0</v>
      </c>
      <c r="AB30" s="97"/>
      <c r="AC30" s="386">
        <f>ROUND(IF(IF(O30&gt;12,0.6,O30*0.05)+IF(P30&gt;15,0.05,0)+IF(N30&gt;0,0.6,0)&gt;12,0.6,IF(O30&gt;12,0.6,O30*0.05)+IF(P30&gt;15,0.05,0)+IF(N30&gt;0,0.6,0)),3)</f>
        <v>0</v>
      </c>
      <c r="AD30" s="97"/>
      <c r="AE30" s="97"/>
      <c r="AF30" s="97"/>
      <c r="AG30" s="97"/>
      <c r="AH30" s="97"/>
      <c r="AI30" s="97"/>
      <c r="AJ30" s="97"/>
      <c r="AK30" s="97"/>
      <c r="AL30" s="97"/>
      <c r="AM30" s="97"/>
      <c r="AN30" s="97"/>
      <c r="AO30" s="97"/>
      <c r="AP30" s="97"/>
      <c r="AQ30" s="97"/>
      <c r="AR30" s="97"/>
      <c r="AS30" s="97"/>
      <c r="AT30" s="97"/>
      <c r="AU30" s="97"/>
      <c r="AV30" s="97"/>
      <c r="AW30" s="97"/>
      <c r="AX30" s="97"/>
      <c r="AY30" s="97"/>
      <c r="AZ30" s="97"/>
    </row>
    <row r="31" spans="1:52" customFormat="1" ht="23.25" customHeight="1" thickTop="1" thickBot="1" x14ac:dyDescent="0.4">
      <c r="A31" s="664"/>
      <c r="B31" s="665"/>
      <c r="C31" s="665"/>
      <c r="D31" s="665"/>
      <c r="E31" s="665"/>
      <c r="F31" s="668"/>
      <c r="G31" s="669"/>
      <c r="H31" s="656" t="s">
        <v>110</v>
      </c>
      <c r="I31" s="657"/>
      <c r="J31" s="657"/>
      <c r="K31" s="657"/>
      <c r="L31" s="658"/>
      <c r="M31" s="390">
        <f>SUM(M26:M30)</f>
        <v>0</v>
      </c>
      <c r="N31" s="148">
        <f t="shared" si="58"/>
        <v>0</v>
      </c>
      <c r="O31" s="146">
        <f t="shared" si="59"/>
        <v>0</v>
      </c>
      <c r="P31" s="147">
        <f t="shared" si="60"/>
        <v>0</v>
      </c>
      <c r="Q31" s="6">
        <f t="shared" si="61"/>
        <v>0</v>
      </c>
      <c r="R31" s="6">
        <f>M31/365</f>
        <v>0</v>
      </c>
      <c r="S31" s="6">
        <f t="shared" si="63"/>
        <v>0</v>
      </c>
      <c r="T31" s="6">
        <f t="shared" si="64"/>
        <v>0</v>
      </c>
      <c r="U31" s="6">
        <f>M31-T31</f>
        <v>0</v>
      </c>
      <c r="V31" s="6">
        <f t="shared" si="66"/>
        <v>0</v>
      </c>
      <c r="W31" s="6">
        <f t="shared" si="67"/>
        <v>0</v>
      </c>
      <c r="X31" s="6">
        <f t="shared" si="68"/>
        <v>0</v>
      </c>
      <c r="AB31" s="97"/>
      <c r="AC31" s="388">
        <f>IF(SUM(AC26:AC30)&gt;6,6,SUM(AC26:AC30))</f>
        <v>0</v>
      </c>
      <c r="AD31" s="97"/>
      <c r="AE31" s="97"/>
      <c r="AF31" s="97"/>
      <c r="AG31" s="97"/>
      <c r="AH31" s="97"/>
      <c r="AI31" s="97"/>
      <c r="AJ31" s="97"/>
      <c r="AK31" s="97"/>
      <c r="AL31" s="97"/>
      <c r="AM31" s="97"/>
      <c r="AN31" s="97"/>
      <c r="AO31" s="97"/>
      <c r="AP31" s="97"/>
      <c r="AQ31" s="97"/>
      <c r="AR31" s="97"/>
      <c r="AS31" s="97"/>
      <c r="AT31" s="97"/>
      <c r="AU31" s="97"/>
      <c r="AV31" s="97"/>
      <c r="AW31" s="97"/>
      <c r="AX31" s="97"/>
      <c r="AY31" s="97"/>
      <c r="AZ31" s="97"/>
    </row>
    <row r="32" spans="1:52" customFormat="1" ht="23.25" x14ac:dyDescent="0.2">
      <c r="A32" s="97"/>
      <c r="B32" s="97"/>
      <c r="C32" s="97"/>
      <c r="D32" s="97"/>
      <c r="E32" s="97"/>
      <c r="F32" s="97"/>
      <c r="G32" s="97"/>
      <c r="H32" s="105"/>
      <c r="I32" s="106"/>
      <c r="J32" s="101"/>
      <c r="K32" s="101"/>
      <c r="L32" s="101"/>
      <c r="M32" s="102"/>
      <c r="N32" s="107"/>
      <c r="O32" s="107"/>
      <c r="P32" s="107"/>
      <c r="Q32" s="97"/>
      <c r="R32" s="97"/>
      <c r="S32" s="97"/>
      <c r="T32" s="97"/>
      <c r="U32" s="97"/>
      <c r="V32" s="97"/>
      <c r="W32" s="97"/>
      <c r="X32" s="97"/>
      <c r="Y32" s="97"/>
      <c r="Z32" s="97"/>
      <c r="AA32" s="97"/>
      <c r="AB32" s="97"/>
      <c r="AC32" s="109"/>
      <c r="AD32" s="97"/>
      <c r="AE32" s="97"/>
      <c r="AF32" s="97"/>
      <c r="AG32" s="97"/>
      <c r="AH32" s="97"/>
      <c r="AI32" s="97"/>
      <c r="AJ32" s="97"/>
      <c r="AK32" s="97"/>
      <c r="AL32" s="97"/>
      <c r="AM32" s="97"/>
      <c r="AN32" s="97"/>
      <c r="AO32" s="97"/>
      <c r="AP32" s="97"/>
      <c r="AQ32" s="97"/>
      <c r="AR32" s="97"/>
      <c r="AS32" s="97"/>
      <c r="AT32" s="97"/>
      <c r="AU32" s="97"/>
      <c r="AV32" s="97"/>
      <c r="AW32" s="97"/>
      <c r="AX32" s="97"/>
      <c r="AY32" s="97"/>
      <c r="AZ32" s="97"/>
    </row>
    <row r="33" spans="1:52" customFormat="1" ht="24" thickBot="1" x14ac:dyDescent="0.4">
      <c r="A33" s="97"/>
      <c r="B33" s="97"/>
      <c r="C33" s="97"/>
      <c r="D33" s="97"/>
      <c r="E33" s="97"/>
      <c r="F33" s="97"/>
      <c r="G33" s="97"/>
      <c r="H33" s="97"/>
      <c r="I33" s="97"/>
      <c r="J33" s="97"/>
      <c r="K33" s="97"/>
      <c r="L33" s="97"/>
      <c r="M33" s="102"/>
      <c r="N33" s="103" t="s">
        <v>85</v>
      </c>
      <c r="O33" s="103" t="s">
        <v>86</v>
      </c>
      <c r="P33" s="103" t="s">
        <v>87</v>
      </c>
      <c r="Q33" s="110"/>
      <c r="R33" s="110"/>
      <c r="S33" s="110"/>
      <c r="T33" s="110"/>
      <c r="U33" s="110"/>
      <c r="V33" s="110"/>
      <c r="W33" s="110"/>
      <c r="X33" s="110"/>
      <c r="Y33" s="97"/>
      <c r="Z33" s="97"/>
      <c r="AA33" s="97"/>
      <c r="AB33" s="97"/>
      <c r="AC33" s="104" t="s">
        <v>103</v>
      </c>
      <c r="AD33" s="97"/>
      <c r="AE33" s="97"/>
      <c r="AF33" s="97"/>
      <c r="AG33" s="97"/>
      <c r="AH33" s="97"/>
      <c r="AI33" s="97"/>
      <c r="AJ33" s="97"/>
      <c r="AK33" s="97"/>
      <c r="AL33" s="97"/>
      <c r="AM33" s="97"/>
      <c r="AN33" s="97"/>
      <c r="AO33" s="97"/>
      <c r="AP33" s="97"/>
      <c r="AQ33" s="97"/>
      <c r="AR33" s="97"/>
      <c r="AS33" s="97"/>
      <c r="AT33" s="97"/>
      <c r="AU33" s="97"/>
      <c r="AV33" s="97"/>
      <c r="AW33" s="97"/>
      <c r="AX33" s="97"/>
      <c r="AY33" s="97"/>
      <c r="AZ33" s="97"/>
    </row>
    <row r="34" spans="1:52" customFormat="1" ht="24.75" thickTop="1" thickBot="1" x14ac:dyDescent="0.4">
      <c r="A34" s="659" t="s">
        <v>102</v>
      </c>
      <c r="B34" s="660"/>
      <c r="C34" s="660"/>
      <c r="D34" s="660"/>
      <c r="E34" s="660"/>
      <c r="F34" s="660"/>
      <c r="G34" s="661"/>
      <c r="H34" s="210" t="s">
        <v>61</v>
      </c>
      <c r="I34" s="638" t="s">
        <v>150</v>
      </c>
      <c r="J34" s="639"/>
      <c r="K34" s="639"/>
      <c r="L34" s="640"/>
      <c r="M34" s="385">
        <f>SUMIFS(M6:M15,G6:G15,"AT",H6:H15,"ss")</f>
        <v>0</v>
      </c>
      <c r="N34" s="94">
        <f t="shared" ref="N34:N39" si="69">FLOOR(R34,1)</f>
        <v>0</v>
      </c>
      <c r="O34" s="95">
        <f t="shared" ref="O34:O39" si="70">FLOOR(V34,1)</f>
        <v>0</v>
      </c>
      <c r="P34" s="96">
        <f t="shared" ref="P34:P39" si="71">U34-X34</f>
        <v>0</v>
      </c>
      <c r="Q34" s="6">
        <f t="shared" ref="Q34:Q39" si="72">T34+X34+Y34</f>
        <v>0</v>
      </c>
      <c r="R34" s="6">
        <f t="shared" ref="R34:R38" si="73">M34/365</f>
        <v>0</v>
      </c>
      <c r="S34" s="6">
        <f t="shared" ref="S34:S39" si="74">FLOOR(R34,1)</f>
        <v>0</v>
      </c>
      <c r="T34" s="6">
        <f t="shared" ref="T34:T39" si="75">S34*365</f>
        <v>0</v>
      </c>
      <c r="U34" s="6">
        <f t="shared" ref="U34:U38" si="76">M34-T34</f>
        <v>0</v>
      </c>
      <c r="V34" s="6">
        <f t="shared" ref="V34:V39" si="77">U34/30</f>
        <v>0</v>
      </c>
      <c r="W34" s="6">
        <f t="shared" ref="W34:W39" si="78">FLOOR(V34,1)</f>
        <v>0</v>
      </c>
      <c r="X34" s="6">
        <f t="shared" ref="X34:X39" si="79">W34*30</f>
        <v>0</v>
      </c>
      <c r="AB34" s="97"/>
      <c r="AC34" s="386">
        <f>ROUND(IF(IF(O34&gt;12,6,O34*0.5)+IF(P34&gt;15,0.5,0)+IF(N34&gt;0,6,0)&gt;12,6,IF(O34&gt;12,6,O34*0.5)+IF(P34&gt;15,0.5,0)+IF(N34&gt;0,6,0)),3)</f>
        <v>0</v>
      </c>
      <c r="AD34" s="97"/>
      <c r="AE34" s="97"/>
      <c r="AF34" s="97"/>
      <c r="AG34" s="97"/>
      <c r="AH34" s="97"/>
      <c r="AI34" s="97"/>
      <c r="AJ34" s="97"/>
      <c r="AK34" s="97"/>
      <c r="AL34" s="97"/>
      <c r="AM34" s="97"/>
      <c r="AN34" s="97"/>
      <c r="AO34" s="97"/>
      <c r="AP34" s="97"/>
      <c r="AQ34" s="97"/>
      <c r="AR34" s="97"/>
      <c r="AS34" s="97"/>
      <c r="AT34" s="97"/>
      <c r="AU34" s="97"/>
      <c r="AV34" s="97"/>
      <c r="AW34" s="97"/>
      <c r="AX34" s="97"/>
      <c r="AY34" s="97"/>
      <c r="AZ34" s="97"/>
    </row>
    <row r="35" spans="1:52" customFormat="1" ht="23.25" customHeight="1" thickTop="1" thickBot="1" x14ac:dyDescent="0.4">
      <c r="A35" s="650" t="s">
        <v>106</v>
      </c>
      <c r="B35" s="651"/>
      <c r="C35" s="651"/>
      <c r="D35" s="651"/>
      <c r="E35" s="651"/>
      <c r="F35" s="651"/>
      <c r="G35" s="652"/>
      <c r="H35" s="210" t="s">
        <v>61</v>
      </c>
      <c r="I35" s="638" t="s">
        <v>100</v>
      </c>
      <c r="J35" s="639"/>
      <c r="K35" s="639"/>
      <c r="L35" s="640"/>
      <c r="M35" s="385">
        <f>SUMIFS(M6:M15,G6:G15,"AT",H6:H15,"NON")</f>
        <v>0</v>
      </c>
      <c r="N35" s="85">
        <f t="shared" si="69"/>
        <v>0</v>
      </c>
      <c r="O35" s="86">
        <f t="shared" si="70"/>
        <v>0</v>
      </c>
      <c r="P35" s="87">
        <f t="shared" si="71"/>
        <v>0</v>
      </c>
      <c r="Q35" s="6">
        <f t="shared" si="72"/>
        <v>0</v>
      </c>
      <c r="R35" s="6">
        <f t="shared" si="73"/>
        <v>0</v>
      </c>
      <c r="S35" s="6">
        <f t="shared" si="74"/>
        <v>0</v>
      </c>
      <c r="T35" s="6">
        <f t="shared" si="75"/>
        <v>0</v>
      </c>
      <c r="U35" s="6">
        <f t="shared" si="76"/>
        <v>0</v>
      </c>
      <c r="V35" s="6">
        <f t="shared" si="77"/>
        <v>0</v>
      </c>
      <c r="W35" s="6">
        <f t="shared" si="78"/>
        <v>0</v>
      </c>
      <c r="X35" s="6">
        <f t="shared" si="79"/>
        <v>0</v>
      </c>
      <c r="AB35" s="97"/>
      <c r="AC35" s="386">
        <f>ROUND(IF(IF(O35&gt;12,3,O35*0.25)+IF(P35&gt;15,0.25,0)+IF(N35&gt;0,3,0)&gt;12,6,IF(O35&gt;12,3,O35*0.25)+IF(P35&gt;15,0.25,0)+IF(N35&gt;0,3,0)),3)</f>
        <v>0</v>
      </c>
      <c r="AD35" s="97"/>
      <c r="AE35" s="97"/>
      <c r="AF35" s="97"/>
      <c r="AG35" s="97"/>
      <c r="AH35" s="97"/>
      <c r="AI35" s="97"/>
      <c r="AJ35" s="97"/>
      <c r="AK35" s="97"/>
      <c r="AL35" s="97"/>
      <c r="AM35" s="97"/>
      <c r="AN35" s="97"/>
      <c r="AO35" s="97"/>
      <c r="AP35" s="97"/>
      <c r="AQ35" s="97"/>
      <c r="AR35" s="97"/>
      <c r="AS35" s="97"/>
      <c r="AT35" s="97"/>
      <c r="AU35" s="97"/>
      <c r="AV35" s="97"/>
      <c r="AW35" s="97"/>
      <c r="AX35" s="97"/>
      <c r="AY35" s="97"/>
      <c r="AZ35" s="97"/>
    </row>
    <row r="36" spans="1:52" customFormat="1" ht="23.25" customHeight="1" thickTop="1" thickBot="1" x14ac:dyDescent="0.4">
      <c r="A36" s="653"/>
      <c r="B36" s="654"/>
      <c r="C36" s="654"/>
      <c r="D36" s="654"/>
      <c r="E36" s="654"/>
      <c r="F36" s="654"/>
      <c r="G36" s="655"/>
      <c r="H36" s="211" t="s">
        <v>101</v>
      </c>
      <c r="I36" s="638" t="s">
        <v>150</v>
      </c>
      <c r="J36" s="639"/>
      <c r="K36" s="639"/>
      <c r="L36" s="640"/>
      <c r="M36" s="385">
        <f>SUMIFS(M6:M15,G6:G15,"ALTRO",H6:H15,"SS")+SUMIFS(M6:M15,G6:G15,"CS",H6:H15,"SS")+SUMIFS(M6:M15,G6:G15,"AA",H6:H15,"SS")</f>
        <v>0</v>
      </c>
      <c r="N36" s="85">
        <f t="shared" si="69"/>
        <v>0</v>
      </c>
      <c r="O36" s="86">
        <f t="shared" si="70"/>
        <v>0</v>
      </c>
      <c r="P36" s="87">
        <f t="shared" si="71"/>
        <v>0</v>
      </c>
      <c r="Q36" s="6">
        <f t="shared" si="72"/>
        <v>0</v>
      </c>
      <c r="R36" s="6">
        <f t="shared" si="73"/>
        <v>0</v>
      </c>
      <c r="S36" s="6">
        <f t="shared" si="74"/>
        <v>0</v>
      </c>
      <c r="T36" s="6">
        <f t="shared" si="75"/>
        <v>0</v>
      </c>
      <c r="U36" s="6">
        <f t="shared" si="76"/>
        <v>0</v>
      </c>
      <c r="V36" s="6">
        <f t="shared" si="77"/>
        <v>0</v>
      </c>
      <c r="W36" s="6">
        <f t="shared" si="78"/>
        <v>0</v>
      </c>
      <c r="X36" s="6">
        <f t="shared" si="79"/>
        <v>0</v>
      </c>
      <c r="AB36" s="97"/>
      <c r="AC36" s="386">
        <f>ROUND(IF(IF(O36&gt;12,1.2,O36*0.1)+IF(P36&gt;15,0.1,0)+IF(N36&gt;0,1.2,0)&gt;12,1.2,IF(O36&gt;12,1.2,O36*0.1)+IF(P36&gt;15,0.1,0)+IF(N36&gt;0,1.2,0)),3)</f>
        <v>0</v>
      </c>
      <c r="AD36" s="97"/>
      <c r="AE36" s="97"/>
      <c r="AF36" s="97"/>
      <c r="AG36" s="97"/>
      <c r="AH36" s="97"/>
      <c r="AI36" s="97"/>
      <c r="AJ36" s="97"/>
      <c r="AK36" s="97"/>
      <c r="AL36" s="97"/>
      <c r="AM36" s="97"/>
      <c r="AN36" s="97"/>
      <c r="AO36" s="97"/>
      <c r="AP36" s="97"/>
      <c r="AQ36" s="97"/>
      <c r="AR36" s="97"/>
      <c r="AS36" s="97"/>
      <c r="AT36" s="97"/>
      <c r="AU36" s="97"/>
      <c r="AV36" s="97"/>
      <c r="AW36" s="97"/>
      <c r="AX36" s="97"/>
      <c r="AY36" s="97"/>
      <c r="AZ36" s="97"/>
    </row>
    <row r="37" spans="1:52" customFormat="1" ht="23.25" customHeight="1" thickTop="1" thickBot="1" x14ac:dyDescent="0.4">
      <c r="A37" s="653"/>
      <c r="B37" s="654"/>
      <c r="C37" s="654"/>
      <c r="D37" s="654"/>
      <c r="E37" s="654"/>
      <c r="F37" s="654"/>
      <c r="G37" s="655"/>
      <c r="H37" s="211" t="s">
        <v>101</v>
      </c>
      <c r="I37" s="638" t="s">
        <v>100</v>
      </c>
      <c r="J37" s="639"/>
      <c r="K37" s="639"/>
      <c r="L37" s="640"/>
      <c r="M37" s="385">
        <f>SUMIFS(M6:M15,G6:G15,"ALTRO",H6:H15,"NON")+          SUMIFS(M6:M15,G6:G15,"cs",H6:H15,"NON")                 +SUMIFS(M6:M15,G6:G15,"Aa",H6:H15,"NON")</f>
        <v>0</v>
      </c>
      <c r="N37" s="85">
        <f t="shared" si="69"/>
        <v>0</v>
      </c>
      <c r="O37" s="86">
        <f t="shared" si="70"/>
        <v>0</v>
      </c>
      <c r="P37" s="87">
        <f t="shared" si="71"/>
        <v>0</v>
      </c>
      <c r="Q37" s="6">
        <f t="shared" si="72"/>
        <v>0</v>
      </c>
      <c r="R37" s="6">
        <f t="shared" si="73"/>
        <v>0</v>
      </c>
      <c r="S37" s="6">
        <f t="shared" si="74"/>
        <v>0</v>
      </c>
      <c r="T37" s="6">
        <f t="shared" si="75"/>
        <v>0</v>
      </c>
      <c r="U37" s="6">
        <f t="shared" si="76"/>
        <v>0</v>
      </c>
      <c r="V37" s="6">
        <f t="shared" si="77"/>
        <v>0</v>
      </c>
      <c r="W37" s="6">
        <f t="shared" si="78"/>
        <v>0</v>
      </c>
      <c r="X37" s="6">
        <f t="shared" si="79"/>
        <v>0</v>
      </c>
      <c r="AB37" s="97"/>
      <c r="AC37" s="386">
        <f>ROUND(IF(IF(O37&gt;12,0.6,O37*0.05)+IF(P37&gt;15,0.05,0)+IF(N37&gt;0,0.6,0)&gt;12,0.6,IF(O37&gt;12,0.6,O37*0.05)+IF(P37&gt;15,0.05,0)+IF(N37&gt;0,0.6,0)),3)</f>
        <v>0</v>
      </c>
      <c r="AD37" s="97"/>
      <c r="AE37" s="97"/>
      <c r="AF37" s="97"/>
      <c r="AG37" s="97"/>
      <c r="AH37" s="97"/>
      <c r="AI37" s="97"/>
      <c r="AJ37" s="97"/>
      <c r="AK37" s="97"/>
      <c r="AL37" s="97"/>
      <c r="AM37" s="97"/>
      <c r="AN37" s="97"/>
      <c r="AO37" s="97"/>
      <c r="AP37" s="97"/>
      <c r="AQ37" s="97"/>
      <c r="AR37" s="97"/>
      <c r="AS37" s="97"/>
      <c r="AT37" s="97"/>
      <c r="AU37" s="97"/>
      <c r="AV37" s="97"/>
      <c r="AW37" s="97"/>
      <c r="AX37" s="97"/>
      <c r="AY37" s="97"/>
      <c r="AZ37" s="97"/>
    </row>
    <row r="38" spans="1:52" customFormat="1" ht="23.25" customHeight="1" thickTop="1" thickBot="1" x14ac:dyDescent="0.4">
      <c r="A38" s="630" t="s">
        <v>109</v>
      </c>
      <c r="B38" s="631"/>
      <c r="C38" s="631"/>
      <c r="D38" s="631"/>
      <c r="E38" s="631"/>
      <c r="F38" s="634" t="str">
        <f>IF(+Anno_1=0,"",+Anno_1)</f>
        <v/>
      </c>
      <c r="G38" s="635"/>
      <c r="H38" s="211" t="s">
        <v>101</v>
      </c>
      <c r="I38" s="638" t="s">
        <v>154</v>
      </c>
      <c r="J38" s="639"/>
      <c r="K38" s="639"/>
      <c r="L38" s="640"/>
      <c r="M38" s="385">
        <f>SUMIFS(M6:M15,G6:G15,"ALTRO",H6:H15,"ENTE")</f>
        <v>0</v>
      </c>
      <c r="N38" s="91">
        <f t="shared" si="69"/>
        <v>0</v>
      </c>
      <c r="O38" s="92">
        <f t="shared" si="70"/>
        <v>0</v>
      </c>
      <c r="P38" s="93">
        <f t="shared" si="71"/>
        <v>0</v>
      </c>
      <c r="Q38" s="6">
        <f t="shared" si="72"/>
        <v>0</v>
      </c>
      <c r="R38" s="6">
        <f t="shared" si="73"/>
        <v>0</v>
      </c>
      <c r="S38" s="6">
        <f t="shared" si="74"/>
        <v>0</v>
      </c>
      <c r="T38" s="6">
        <f t="shared" si="75"/>
        <v>0</v>
      </c>
      <c r="U38" s="6">
        <f t="shared" si="76"/>
        <v>0</v>
      </c>
      <c r="V38" s="6">
        <f t="shared" si="77"/>
        <v>0</v>
      </c>
      <c r="W38" s="6">
        <f t="shared" si="78"/>
        <v>0</v>
      </c>
      <c r="X38" s="6">
        <f t="shared" si="79"/>
        <v>0</v>
      </c>
      <c r="AB38" s="97"/>
      <c r="AC38" s="386">
        <f>ROUND(IF(IF(O38&gt;12,0.6,O38*0.05)+IF(P38&gt;15,0.05,0)+IF(N38&gt;0,0.6,0)&gt;12,0.6,IF(O38&gt;12,0.6,O38*0.05)+IF(P38&gt;15,0.05,0)+IF(N38&gt;0,0.6,0)),3)</f>
        <v>0</v>
      </c>
      <c r="AD38" s="97"/>
      <c r="AE38" s="97"/>
      <c r="AF38" s="97"/>
      <c r="AG38" s="97"/>
      <c r="AH38" s="97"/>
      <c r="AI38" s="97"/>
      <c r="AJ38" s="97"/>
      <c r="AK38" s="97"/>
      <c r="AL38" s="97"/>
      <c r="AM38" s="97"/>
      <c r="AN38" s="97"/>
      <c r="AO38" s="97"/>
      <c r="AP38" s="97"/>
      <c r="AQ38" s="97"/>
      <c r="AR38" s="97"/>
      <c r="AS38" s="97"/>
      <c r="AT38" s="97"/>
      <c r="AU38" s="97"/>
      <c r="AV38" s="97"/>
      <c r="AW38" s="97"/>
      <c r="AX38" s="97"/>
      <c r="AY38" s="97"/>
      <c r="AZ38" s="97"/>
    </row>
    <row r="39" spans="1:52" customFormat="1" ht="26.65" customHeight="1" thickTop="1" thickBot="1" x14ac:dyDescent="0.4">
      <c r="A39" s="632"/>
      <c r="B39" s="633"/>
      <c r="C39" s="633"/>
      <c r="D39" s="633"/>
      <c r="E39" s="633"/>
      <c r="F39" s="636"/>
      <c r="G39" s="637"/>
      <c r="H39" s="656" t="s">
        <v>110</v>
      </c>
      <c r="I39" s="657"/>
      <c r="J39" s="657"/>
      <c r="K39" s="657"/>
      <c r="L39" s="658"/>
      <c r="M39" s="390">
        <f>SUM(M34:M38)</f>
        <v>0</v>
      </c>
      <c r="N39" s="148">
        <f t="shared" si="69"/>
        <v>0</v>
      </c>
      <c r="O39" s="146">
        <f t="shared" si="70"/>
        <v>0</v>
      </c>
      <c r="P39" s="147">
        <f t="shared" si="71"/>
        <v>0</v>
      </c>
      <c r="Q39" s="6">
        <f t="shared" si="72"/>
        <v>0</v>
      </c>
      <c r="R39" s="6">
        <f>M39/365</f>
        <v>0</v>
      </c>
      <c r="S39" s="6">
        <f t="shared" si="74"/>
        <v>0</v>
      </c>
      <c r="T39" s="6">
        <f t="shared" si="75"/>
        <v>0</v>
      </c>
      <c r="U39" s="6">
        <f>M39-T39</f>
        <v>0</v>
      </c>
      <c r="V39" s="6">
        <f t="shared" si="77"/>
        <v>0</v>
      </c>
      <c r="W39" s="6">
        <f t="shared" si="78"/>
        <v>0</v>
      </c>
      <c r="X39" s="6">
        <f t="shared" si="79"/>
        <v>0</v>
      </c>
      <c r="AB39" s="97"/>
      <c r="AC39" s="388">
        <f>IF(SUM(AC34:AC38)&gt;6,6,SUM(AC34:AC38))</f>
        <v>0</v>
      </c>
      <c r="AD39" s="97"/>
      <c r="AE39" s="97"/>
      <c r="AF39" s="97"/>
      <c r="AG39" s="97"/>
      <c r="AH39" s="97"/>
      <c r="AI39" s="97"/>
      <c r="AJ39" s="97"/>
      <c r="AK39" s="97"/>
      <c r="AL39" s="97"/>
      <c r="AM39" s="97"/>
      <c r="AN39" s="97"/>
      <c r="AO39" s="97"/>
      <c r="AP39" s="97"/>
      <c r="AQ39" s="97"/>
      <c r="AR39" s="97"/>
      <c r="AS39" s="97"/>
      <c r="AT39" s="97"/>
      <c r="AU39" s="97"/>
      <c r="AV39" s="97"/>
      <c r="AW39" s="97"/>
      <c r="AX39" s="97"/>
      <c r="AY39" s="97"/>
      <c r="AZ39" s="97"/>
    </row>
    <row r="40" spans="1:52" customFormat="1" ht="23.25" x14ac:dyDescent="0.2">
      <c r="A40" s="97"/>
      <c r="B40" s="97"/>
      <c r="C40" s="97"/>
      <c r="D40" s="97"/>
      <c r="E40" s="97"/>
      <c r="F40" s="97"/>
      <c r="G40" s="97"/>
      <c r="H40" s="105"/>
      <c r="I40" s="106"/>
      <c r="J40" s="101"/>
      <c r="K40" s="101"/>
      <c r="L40" s="101"/>
      <c r="M40" s="102"/>
      <c r="N40" s="111"/>
      <c r="O40" s="111"/>
      <c r="P40" s="111"/>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row>
    <row r="41" spans="1:52" customFormat="1" ht="23.25" x14ac:dyDescent="0.2">
      <c r="A41" s="97"/>
      <c r="B41" s="97"/>
      <c r="C41" s="97"/>
      <c r="D41" s="97"/>
      <c r="E41" s="97"/>
      <c r="F41" s="97"/>
      <c r="G41" s="97"/>
      <c r="H41" s="105"/>
      <c r="I41" s="106"/>
      <c r="J41" s="101"/>
      <c r="K41" s="101"/>
      <c r="L41" s="101"/>
      <c r="M41" s="102"/>
      <c r="N41" s="111"/>
      <c r="O41" s="111"/>
      <c r="P41" s="111"/>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row>
    <row r="42" spans="1:52" customFormat="1" ht="87" customHeight="1" x14ac:dyDescent="0.2">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row>
    <row r="43" spans="1:52" customFormat="1" x14ac:dyDescent="0.2">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row>
    <row r="44" spans="1:52" customFormat="1" ht="13.9" customHeight="1"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row>
    <row r="45" spans="1:52" customFormat="1" ht="20.25" customHeight="1"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row>
  </sheetData>
  <sheetProtection algorithmName="SHA-512" hashValue="D11mvBf2fZuKcpShDDxbCymhbCi/Up2iMXluij8/UCp2e9JJL3D0OviXb5m8Ev+L/xqZr7v/6jKKMgaNp+FuiA==" saltValue="cSnt05wBx3pnvbJ70IWYZg==" spinCount="100000" sheet="1" objects="1" scenarios="1"/>
  <mergeCells count="70">
    <mergeCell ref="AF2:AG2"/>
    <mergeCell ref="A22:E23"/>
    <mergeCell ref="F22:G23"/>
    <mergeCell ref="AE4:AG6"/>
    <mergeCell ref="AE10:AG15"/>
    <mergeCell ref="B4:B5"/>
    <mergeCell ref="F4:F5"/>
    <mergeCell ref="H23:L23"/>
    <mergeCell ref="I18:L18"/>
    <mergeCell ref="I19:L19"/>
    <mergeCell ref="I20:L20"/>
    <mergeCell ref="I21:L21"/>
    <mergeCell ref="I22:L22"/>
    <mergeCell ref="A4:A5"/>
    <mergeCell ref="A18:G18"/>
    <mergeCell ref="A19:G21"/>
    <mergeCell ref="AE8:AG8"/>
    <mergeCell ref="AE7:AG7"/>
    <mergeCell ref="AC4:AC5"/>
    <mergeCell ref="AC6:AC15"/>
    <mergeCell ref="M4:M5"/>
    <mergeCell ref="N4:P4"/>
    <mergeCell ref="H12:L12"/>
    <mergeCell ref="G4:G5"/>
    <mergeCell ref="A1:B2"/>
    <mergeCell ref="C1:C2"/>
    <mergeCell ref="AD10:AD13"/>
    <mergeCell ref="H3:L3"/>
    <mergeCell ref="D4:D5"/>
    <mergeCell ref="E4:E5"/>
    <mergeCell ref="C4:C5"/>
    <mergeCell ref="A6:A15"/>
    <mergeCell ref="H15:L15"/>
    <mergeCell ref="I27:L27"/>
    <mergeCell ref="K1:AC2"/>
    <mergeCell ref="H39:L39"/>
    <mergeCell ref="I36:L36"/>
    <mergeCell ref="I37:L37"/>
    <mergeCell ref="I38:L38"/>
    <mergeCell ref="F1:J2"/>
    <mergeCell ref="H4:L5"/>
    <mergeCell ref="H13:L13"/>
    <mergeCell ref="H14:L14"/>
    <mergeCell ref="H6:L6"/>
    <mergeCell ref="H7:L7"/>
    <mergeCell ref="H8:L8"/>
    <mergeCell ref="H9:L9"/>
    <mergeCell ref="H10:L10"/>
    <mergeCell ref="H11:L11"/>
    <mergeCell ref="AI12:AN13"/>
    <mergeCell ref="A38:E39"/>
    <mergeCell ref="F38:G39"/>
    <mergeCell ref="I34:L34"/>
    <mergeCell ref="A26:G26"/>
    <mergeCell ref="A27:G29"/>
    <mergeCell ref="I35:L35"/>
    <mergeCell ref="A35:G37"/>
    <mergeCell ref="H31:L31"/>
    <mergeCell ref="A34:G34"/>
    <mergeCell ref="A30:E31"/>
    <mergeCell ref="F30:G31"/>
    <mergeCell ref="I28:L28"/>
    <mergeCell ref="I29:L29"/>
    <mergeCell ref="I30:L30"/>
    <mergeCell ref="I26:L26"/>
    <mergeCell ref="AI1:AN2"/>
    <mergeCell ref="AI4:AN4"/>
    <mergeCell ref="AI6:AN6"/>
    <mergeCell ref="AI10:AN10"/>
    <mergeCell ref="AI11:AN11"/>
  </mergeCells>
  <phoneticPr fontId="5" type="noConversion"/>
  <pageMargins left="0.31496062992125984" right="0.31496062992125984" top="0.74803149606299213" bottom="0.55118110236220474" header="0.31496062992125984" footer="0.31496062992125984"/>
  <pageSetup paperSize="9"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pageSetUpPr fitToPage="1"/>
  </sheetPr>
  <dimension ref="A1:AT102"/>
  <sheetViews>
    <sheetView showGridLines="0" topLeftCell="A16" zoomScale="75" zoomScaleNormal="75" workbookViewId="0">
      <selection activeCell="M34" sqref="M34:AC39"/>
    </sheetView>
  </sheetViews>
  <sheetFormatPr defaultRowHeight="12.75" x14ac:dyDescent="0.2"/>
  <cols>
    <col min="1" max="1" width="7" customWidth="1"/>
    <col min="2" max="2" width="3.83203125" customWidth="1"/>
    <col min="3" max="3" width="28.6640625" customWidth="1"/>
    <col min="4" max="5" width="18.83203125" customWidth="1"/>
    <col min="6" max="6" width="15.6640625" customWidth="1"/>
    <col min="7" max="7" width="12.6640625" customWidth="1"/>
    <col min="8" max="8" width="5.6640625" customWidth="1"/>
    <col min="9" max="12" width="1.83203125" customWidth="1"/>
    <col min="13" max="13" width="9.6640625" customWidth="1"/>
    <col min="14" max="16" width="6.1640625" customWidth="1"/>
    <col min="17" max="26" width="0" hidden="1" customWidth="1"/>
    <col min="27" max="27" width="0.1640625" customWidth="1"/>
    <col min="28" max="28" width="2" customWidth="1"/>
    <col min="29" max="29" width="12.6640625" customWidth="1"/>
    <col min="30" max="30" width="2.6640625" customWidth="1"/>
    <col min="31" max="31" width="20.33203125" customWidth="1"/>
    <col min="32" max="32" width="1.6640625" customWidth="1"/>
    <col min="33" max="33" width="6.6640625" customWidth="1"/>
    <col min="34" max="34" width="2.6640625" customWidth="1"/>
    <col min="39" max="39" width="2.6640625" customWidth="1"/>
  </cols>
  <sheetData>
    <row r="1" spans="1:46" ht="25.15" customHeight="1" thickBot="1" x14ac:dyDescent="0.25">
      <c r="A1" s="691" t="s">
        <v>108</v>
      </c>
      <c r="B1" s="692"/>
      <c r="C1" s="695"/>
      <c r="D1" s="149" t="s">
        <v>84</v>
      </c>
      <c r="E1" s="150" t="s">
        <v>5</v>
      </c>
      <c r="F1" s="676" t="s">
        <v>142</v>
      </c>
      <c r="G1" s="677"/>
      <c r="H1" s="677"/>
      <c r="I1" s="677"/>
      <c r="J1" s="677"/>
      <c r="K1" s="670" t="str">
        <f>IF(+'SCHEDE '!B2=0,"Inserire il nome nel file SCHEDE",+'SCHEDE '!B2)</f>
        <v/>
      </c>
      <c r="L1" s="671"/>
      <c r="M1" s="671"/>
      <c r="N1" s="671"/>
      <c r="O1" s="671"/>
      <c r="P1" s="671"/>
      <c r="Q1" s="671"/>
      <c r="R1" s="671"/>
      <c r="S1" s="671"/>
      <c r="T1" s="671"/>
      <c r="U1" s="671"/>
      <c r="V1" s="671"/>
      <c r="W1" s="671"/>
      <c r="X1" s="671"/>
      <c r="Y1" s="671"/>
      <c r="Z1" s="671"/>
      <c r="AA1" s="671"/>
      <c r="AB1" s="671"/>
      <c r="AC1" s="672"/>
      <c r="AD1" s="97"/>
      <c r="AE1" s="97"/>
      <c r="AF1" s="97"/>
      <c r="AG1" s="97"/>
      <c r="AH1" s="97"/>
      <c r="AI1" s="617" t="s">
        <v>228</v>
      </c>
      <c r="AJ1" s="618"/>
      <c r="AK1" s="618"/>
      <c r="AL1" s="618"/>
      <c r="AM1" s="618"/>
      <c r="AN1" s="619"/>
      <c r="AO1" s="97"/>
      <c r="AP1" s="97"/>
      <c r="AQ1" s="97"/>
      <c r="AR1" s="97"/>
      <c r="AS1" s="97"/>
      <c r="AT1" s="97"/>
    </row>
    <row r="2" spans="1:46" ht="25.15" customHeight="1" thickBot="1" x14ac:dyDescent="0.25">
      <c r="A2" s="693"/>
      <c r="B2" s="694"/>
      <c r="C2" s="696"/>
      <c r="D2" s="136"/>
      <c r="E2" s="137"/>
      <c r="F2" s="678"/>
      <c r="G2" s="679"/>
      <c r="H2" s="679"/>
      <c r="I2" s="679"/>
      <c r="J2" s="679"/>
      <c r="K2" s="673"/>
      <c r="L2" s="674"/>
      <c r="M2" s="674"/>
      <c r="N2" s="674"/>
      <c r="O2" s="674"/>
      <c r="P2" s="674"/>
      <c r="Q2" s="674"/>
      <c r="R2" s="674"/>
      <c r="S2" s="674"/>
      <c r="T2" s="674"/>
      <c r="U2" s="674"/>
      <c r="V2" s="674"/>
      <c r="W2" s="674"/>
      <c r="X2" s="674"/>
      <c r="Y2" s="674"/>
      <c r="Z2" s="674"/>
      <c r="AA2" s="674"/>
      <c r="AB2" s="674"/>
      <c r="AC2" s="675"/>
      <c r="AD2" s="97"/>
      <c r="AE2" s="117" t="s">
        <v>7</v>
      </c>
      <c r="AF2" s="721" t="str">
        <f>+'1998-99'!AF2</f>
        <v>21.3</v>
      </c>
      <c r="AG2" s="722"/>
      <c r="AH2" s="97"/>
      <c r="AI2" s="620"/>
      <c r="AJ2" s="621"/>
      <c r="AK2" s="621"/>
      <c r="AL2" s="621"/>
      <c r="AM2" s="621"/>
      <c r="AN2" s="622"/>
      <c r="AO2" s="97"/>
      <c r="AP2" s="97"/>
      <c r="AQ2" s="97"/>
      <c r="AR2" s="97"/>
      <c r="AS2" s="97"/>
      <c r="AT2" s="97"/>
    </row>
    <row r="3" spans="1:46" ht="25.15" customHeight="1" thickBot="1" x14ac:dyDescent="0.25">
      <c r="A3" s="112"/>
      <c r="B3" s="112"/>
      <c r="C3" s="112"/>
      <c r="D3" s="112"/>
      <c r="E3" s="112"/>
      <c r="F3" s="135"/>
      <c r="G3" s="134" t="s">
        <v>134</v>
      </c>
      <c r="H3" s="698" t="s">
        <v>143</v>
      </c>
      <c r="I3" s="699"/>
      <c r="J3" s="699"/>
      <c r="K3" s="699"/>
      <c r="L3" s="700"/>
      <c r="M3" s="112"/>
      <c r="N3" s="112"/>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row>
    <row r="4" spans="1:46" ht="30" customHeight="1" thickTop="1" x14ac:dyDescent="0.2">
      <c r="A4" s="762" t="s">
        <v>108</v>
      </c>
      <c r="B4" s="746" t="s">
        <v>89</v>
      </c>
      <c r="C4" s="703" t="s">
        <v>83</v>
      </c>
      <c r="D4" s="701" t="s">
        <v>84</v>
      </c>
      <c r="E4" s="701" t="s">
        <v>5</v>
      </c>
      <c r="F4" s="748" t="s">
        <v>107</v>
      </c>
      <c r="G4" s="689" t="s">
        <v>151</v>
      </c>
      <c r="H4" s="680" t="s">
        <v>149</v>
      </c>
      <c r="I4" s="681"/>
      <c r="J4" s="681"/>
      <c r="K4" s="681"/>
      <c r="L4" s="682"/>
      <c r="M4" s="716" t="s">
        <v>6</v>
      </c>
      <c r="N4" s="718" t="s">
        <v>88</v>
      </c>
      <c r="O4" s="719"/>
      <c r="P4" s="720"/>
      <c r="Q4" s="72" t="s">
        <v>90</v>
      </c>
      <c r="R4" s="72" t="s">
        <v>91</v>
      </c>
      <c r="S4" s="72" t="s">
        <v>92</v>
      </c>
      <c r="T4" s="72" t="s">
        <v>93</v>
      </c>
      <c r="U4" s="72" t="s">
        <v>94</v>
      </c>
      <c r="V4" s="72" t="s">
        <v>95</v>
      </c>
      <c r="W4" s="72" t="s">
        <v>96</v>
      </c>
      <c r="X4" s="72" t="s">
        <v>97</v>
      </c>
      <c r="Y4" s="72" t="s">
        <v>98</v>
      </c>
      <c r="AA4" s="69"/>
      <c r="AB4" s="97"/>
      <c r="AC4" s="764" t="s">
        <v>135</v>
      </c>
      <c r="AD4" s="98"/>
      <c r="AE4" s="731" t="s">
        <v>111</v>
      </c>
      <c r="AF4" s="732"/>
      <c r="AG4" s="733"/>
      <c r="AH4" s="97"/>
      <c r="AI4" s="623" t="s">
        <v>144</v>
      </c>
      <c r="AJ4" s="623"/>
      <c r="AK4" s="623"/>
      <c r="AL4" s="623"/>
      <c r="AM4" s="623"/>
      <c r="AN4" s="623"/>
      <c r="AO4" s="97"/>
      <c r="AP4" s="97"/>
      <c r="AQ4" s="97"/>
      <c r="AR4" s="97"/>
      <c r="AS4" s="97"/>
      <c r="AT4" s="97"/>
    </row>
    <row r="5" spans="1:46" ht="30" customHeight="1" thickBot="1" x14ac:dyDescent="0.25">
      <c r="A5" s="763"/>
      <c r="B5" s="747"/>
      <c r="C5" s="704"/>
      <c r="D5" s="702"/>
      <c r="E5" s="702"/>
      <c r="F5" s="749"/>
      <c r="G5" s="690"/>
      <c r="H5" s="683"/>
      <c r="I5" s="684"/>
      <c r="J5" s="684"/>
      <c r="K5" s="684"/>
      <c r="L5" s="685"/>
      <c r="M5" s="717"/>
      <c r="N5" s="68" t="s">
        <v>85</v>
      </c>
      <c r="O5" s="4" t="s">
        <v>86</v>
      </c>
      <c r="P5" s="5" t="s">
        <v>87</v>
      </c>
      <c r="Q5" s="72" t="s">
        <v>99</v>
      </c>
      <c r="R5" s="73"/>
      <c r="S5" s="73"/>
      <c r="T5" s="73"/>
      <c r="U5" s="73"/>
      <c r="V5" s="73"/>
      <c r="W5" s="73"/>
      <c r="X5" s="73"/>
      <c r="Y5" s="73"/>
      <c r="AA5" s="69"/>
      <c r="AB5" s="97"/>
      <c r="AC5" s="765"/>
      <c r="AD5" s="98"/>
      <c r="AE5" s="734"/>
      <c r="AF5" s="735"/>
      <c r="AG5" s="736"/>
      <c r="AH5" s="97"/>
      <c r="AI5" s="215" t="s">
        <v>145</v>
      </c>
      <c r="AJ5" s="215"/>
      <c r="AK5" s="215"/>
      <c r="AL5" s="215"/>
      <c r="AM5" s="290"/>
      <c r="AN5" s="297"/>
      <c r="AO5" s="97"/>
      <c r="AP5" s="97"/>
      <c r="AQ5" s="97"/>
      <c r="AR5" s="97"/>
      <c r="AS5" s="97"/>
      <c r="AT5" s="97"/>
    </row>
    <row r="6" spans="1:46" ht="25.15" customHeight="1" thickTop="1" thickBot="1" x14ac:dyDescent="0.4">
      <c r="A6" s="705" t="str">
        <f>IF(+Anno_1=0,"",+Anno_1)</f>
        <v/>
      </c>
      <c r="B6" s="70">
        <v>1</v>
      </c>
      <c r="C6" s="113"/>
      <c r="D6" s="141"/>
      <c r="E6" s="142"/>
      <c r="F6" s="377" t="str">
        <f t="shared" ref="F6:F15" si="0">IF(OR(D6=0,E6=0,+Anno_1=0),"",IF(OR(E6&gt;data_2,D6&lt;data_1),"DATA ERRATA","ok"))</f>
        <v/>
      </c>
      <c r="G6" s="139"/>
      <c r="H6" s="686"/>
      <c r="I6" s="687"/>
      <c r="J6" s="687"/>
      <c r="K6" s="687"/>
      <c r="L6" s="688"/>
      <c r="M6" s="378">
        <f>IF(G6=0,0,      IF(H6=0,0,IF(AND(G6&lt;&gt;"AA",G6&lt;&gt;"AT",G6&lt;&gt;"CS",G6&lt;&gt;"ALTRO"),"ERRORE",IF(AND(H6&lt;&gt;"NON",H6&lt;&gt;"SS",H6&lt;&gt;"ENTE"),"ERRORE",ROUND(E6-D6+1,0)))))</f>
        <v>0</v>
      </c>
      <c r="N6" s="85">
        <f t="shared" ref="N6:N9" si="1">FLOOR(R6,1)</f>
        <v>0</v>
      </c>
      <c r="O6" s="379">
        <f>FLOOR(V6,1)</f>
        <v>0</v>
      </c>
      <c r="P6" s="87">
        <f t="shared" ref="P6:P9" si="2">U6-X6</f>
        <v>0</v>
      </c>
      <c r="Q6" s="71">
        <f t="shared" ref="Q6:Q9" si="3">T6+X6+Y6</f>
        <v>0</v>
      </c>
      <c r="R6" s="6">
        <f t="shared" ref="R6:R9" si="4">M6/365</f>
        <v>0</v>
      </c>
      <c r="S6" s="6">
        <f t="shared" ref="S6:S16" si="5">FLOOR(R6,1)</f>
        <v>0</v>
      </c>
      <c r="T6" s="6">
        <f t="shared" ref="T6:T16" si="6">S6*365</f>
        <v>0</v>
      </c>
      <c r="U6" s="6">
        <f t="shared" ref="U6:U9" si="7">M6-T6</f>
        <v>0</v>
      </c>
      <c r="V6" s="6">
        <f t="shared" ref="V6:V16" si="8">U6/30</f>
        <v>0</v>
      </c>
      <c r="W6" s="6">
        <f t="shared" ref="W6:W16" si="9">FLOOR(V6,1)</f>
        <v>0</v>
      </c>
      <c r="X6" s="6">
        <f t="shared" ref="X6:X16" si="10">W6*30</f>
        <v>0</v>
      </c>
      <c r="Y6" s="6">
        <f t="shared" ref="Y6:Y9" si="11">U6-X6</f>
        <v>0</v>
      </c>
      <c r="AA6" s="69"/>
      <c r="AB6" s="97"/>
      <c r="AC6" s="705" t="str">
        <f>IF(+Anno_1=0,"",+Anno_1)</f>
        <v/>
      </c>
      <c r="AD6" s="99"/>
      <c r="AE6" s="734"/>
      <c r="AF6" s="735"/>
      <c r="AG6" s="736"/>
      <c r="AH6" s="97"/>
      <c r="AI6" s="623" t="s">
        <v>146</v>
      </c>
      <c r="AJ6" s="623"/>
      <c r="AK6" s="623"/>
      <c r="AL6" s="623"/>
      <c r="AM6" s="623"/>
      <c r="AN6" s="623"/>
      <c r="AO6" s="97"/>
      <c r="AP6" s="97"/>
      <c r="AQ6" s="97"/>
      <c r="AR6" s="97"/>
      <c r="AS6" s="97"/>
      <c r="AT6" s="97"/>
    </row>
    <row r="7" spans="1:46" ht="25.15" customHeight="1" thickBot="1" x14ac:dyDescent="0.4">
      <c r="A7" s="706"/>
      <c r="B7" s="70">
        <v>2</v>
      </c>
      <c r="C7" s="113"/>
      <c r="D7" s="141"/>
      <c r="E7" s="142"/>
      <c r="F7" s="377" t="str">
        <f t="shared" si="0"/>
        <v/>
      </c>
      <c r="G7" s="139"/>
      <c r="H7" s="686"/>
      <c r="I7" s="687"/>
      <c r="J7" s="687"/>
      <c r="K7" s="687"/>
      <c r="L7" s="688"/>
      <c r="M7" s="391">
        <f>IF(G7=0,0,      IF(H7=0,0,IF(AND(G7&lt;&gt;"AA",G7&lt;&gt;"AT",G7&lt;&gt;"CS",G7&lt;&gt;"ALTRO"),"ERRORE",IF(AND(H7&lt;&gt;"NON",H7&lt;&gt;"SS",H7&lt;&gt;"ENTE"),"ERRORE",ROUND(E7-D7+1,0)))))</f>
        <v>0</v>
      </c>
      <c r="N7" s="85">
        <f t="shared" si="1"/>
        <v>0</v>
      </c>
      <c r="O7" s="86">
        <f t="shared" ref="O7:O9" si="12">FLOOR(V7,1)</f>
        <v>0</v>
      </c>
      <c r="P7" s="87">
        <f t="shared" si="2"/>
        <v>0</v>
      </c>
      <c r="Q7" s="71">
        <f t="shared" si="3"/>
        <v>0</v>
      </c>
      <c r="R7" s="6">
        <f t="shared" si="4"/>
        <v>0</v>
      </c>
      <c r="S7" s="6">
        <f t="shared" si="5"/>
        <v>0</v>
      </c>
      <c r="T7" s="6">
        <f t="shared" si="6"/>
        <v>0</v>
      </c>
      <c r="U7" s="6">
        <f t="shared" si="7"/>
        <v>0</v>
      </c>
      <c r="V7" s="6">
        <f t="shared" si="8"/>
        <v>0</v>
      </c>
      <c r="W7" s="6">
        <f t="shared" si="9"/>
        <v>0</v>
      </c>
      <c r="X7" s="6">
        <f t="shared" si="10"/>
        <v>0</v>
      </c>
      <c r="Y7" s="6">
        <f t="shared" si="11"/>
        <v>0</v>
      </c>
      <c r="AA7" s="69"/>
      <c r="AB7" s="97"/>
      <c r="AC7" s="706"/>
      <c r="AD7" s="100"/>
      <c r="AE7" s="711" t="s">
        <v>155</v>
      </c>
      <c r="AF7" s="712"/>
      <c r="AG7" s="713"/>
      <c r="AH7" s="97"/>
      <c r="AI7" s="215" t="s">
        <v>147</v>
      </c>
      <c r="AJ7" s="215"/>
      <c r="AK7" s="215"/>
      <c r="AL7" s="290"/>
      <c r="AM7" s="291"/>
      <c r="AN7" s="297"/>
      <c r="AO7" s="97"/>
      <c r="AP7" s="97"/>
      <c r="AQ7" s="97"/>
      <c r="AR7" s="97"/>
      <c r="AS7" s="97"/>
      <c r="AT7" s="97"/>
    </row>
    <row r="8" spans="1:46" ht="25.15" customHeight="1" thickBot="1" x14ac:dyDescent="0.4">
      <c r="A8" s="706"/>
      <c r="B8" s="70">
        <v>3</v>
      </c>
      <c r="C8" s="113"/>
      <c r="D8" s="141"/>
      <c r="E8" s="142"/>
      <c r="F8" s="377" t="str">
        <f t="shared" si="0"/>
        <v/>
      </c>
      <c r="G8" s="139"/>
      <c r="H8" s="686"/>
      <c r="I8" s="687"/>
      <c r="J8" s="687"/>
      <c r="K8" s="687"/>
      <c r="L8" s="688"/>
      <c r="M8" s="391">
        <f t="shared" ref="M8:M15" si="13">IF(G8=0,0,      IF(H8=0,0,IF(AND(G8&lt;&gt;"AA",G8&lt;&gt;"AT",G8&lt;&gt;"CS",G8&lt;&gt;"ALTRO"),"ERRORE",IF(AND(H8&lt;&gt;"NON",H8&lt;&gt;"SS",H8&lt;&gt;"ENTE"),"ERRORE",ROUND(E8-D8+1,0)))))</f>
        <v>0</v>
      </c>
      <c r="N8" s="85">
        <f t="shared" si="1"/>
        <v>0</v>
      </c>
      <c r="O8" s="86">
        <f t="shared" si="12"/>
        <v>0</v>
      </c>
      <c r="P8" s="87">
        <f t="shared" si="2"/>
        <v>0</v>
      </c>
      <c r="Q8" s="71">
        <f t="shared" si="3"/>
        <v>0</v>
      </c>
      <c r="R8" s="6">
        <f t="shared" si="4"/>
        <v>0</v>
      </c>
      <c r="S8" s="6">
        <f t="shared" si="5"/>
        <v>0</v>
      </c>
      <c r="T8" s="6">
        <f t="shared" si="6"/>
        <v>0</v>
      </c>
      <c r="U8" s="6">
        <f t="shared" si="7"/>
        <v>0</v>
      </c>
      <c r="V8" s="6">
        <f t="shared" si="8"/>
        <v>0</v>
      </c>
      <c r="W8" s="6">
        <f t="shared" si="9"/>
        <v>0</v>
      </c>
      <c r="X8" s="6">
        <f t="shared" si="10"/>
        <v>0</v>
      </c>
      <c r="Y8" s="6">
        <f t="shared" si="11"/>
        <v>0</v>
      </c>
      <c r="AA8" s="69"/>
      <c r="AB8" s="97"/>
      <c r="AC8" s="706"/>
      <c r="AD8" s="100"/>
      <c r="AE8" s="708" t="s">
        <v>131</v>
      </c>
      <c r="AF8" s="709"/>
      <c r="AG8" s="710"/>
      <c r="AH8" s="97"/>
      <c r="AI8" s="97"/>
      <c r="AJ8" s="97"/>
      <c r="AK8" s="97"/>
      <c r="AL8" s="97"/>
      <c r="AM8" s="97"/>
      <c r="AN8" s="97"/>
      <c r="AO8" s="97"/>
      <c r="AP8" s="97"/>
      <c r="AQ8" s="97"/>
      <c r="AR8" s="97"/>
      <c r="AS8" s="97"/>
      <c r="AT8" s="97"/>
    </row>
    <row r="9" spans="1:46" ht="25.15" customHeight="1" thickBot="1" x14ac:dyDescent="0.4">
      <c r="A9" s="706"/>
      <c r="B9" s="70">
        <v>4</v>
      </c>
      <c r="C9" s="113"/>
      <c r="D9" s="141"/>
      <c r="E9" s="142"/>
      <c r="F9" s="377" t="str">
        <f t="shared" si="0"/>
        <v/>
      </c>
      <c r="G9" s="139"/>
      <c r="H9" s="686"/>
      <c r="I9" s="687"/>
      <c r="J9" s="687"/>
      <c r="K9" s="687"/>
      <c r="L9" s="688"/>
      <c r="M9" s="391">
        <f t="shared" si="13"/>
        <v>0</v>
      </c>
      <c r="N9" s="85">
        <f t="shared" si="1"/>
        <v>0</v>
      </c>
      <c r="O9" s="86">
        <f t="shared" si="12"/>
        <v>0</v>
      </c>
      <c r="P9" s="87">
        <f t="shared" si="2"/>
        <v>0</v>
      </c>
      <c r="Q9" s="71">
        <f t="shared" si="3"/>
        <v>0</v>
      </c>
      <c r="R9" s="6">
        <f t="shared" si="4"/>
        <v>0</v>
      </c>
      <c r="S9" s="6">
        <f t="shared" si="5"/>
        <v>0</v>
      </c>
      <c r="T9" s="6">
        <f t="shared" si="6"/>
        <v>0</v>
      </c>
      <c r="U9" s="6">
        <f t="shared" si="7"/>
        <v>0</v>
      </c>
      <c r="V9" s="6">
        <f t="shared" si="8"/>
        <v>0</v>
      </c>
      <c r="W9" s="6">
        <f t="shared" si="9"/>
        <v>0</v>
      </c>
      <c r="X9" s="6">
        <f t="shared" si="10"/>
        <v>0</v>
      </c>
      <c r="Y9" s="6">
        <f t="shared" si="11"/>
        <v>0</v>
      </c>
      <c r="AA9" s="69"/>
      <c r="AB9" s="97"/>
      <c r="AC9" s="706"/>
      <c r="AD9" s="100"/>
      <c r="AE9" s="100"/>
      <c r="AF9" s="100"/>
      <c r="AG9" s="100"/>
      <c r="AH9" s="97"/>
      <c r="AI9" s="97"/>
      <c r="AJ9" s="97"/>
      <c r="AK9" s="97"/>
      <c r="AL9" s="97"/>
      <c r="AM9" s="97"/>
      <c r="AN9" s="97"/>
      <c r="AO9" s="97"/>
      <c r="AP9" s="97"/>
      <c r="AQ9" s="97"/>
      <c r="AR9" s="97"/>
      <c r="AS9" s="97"/>
      <c r="AT9" s="97"/>
    </row>
    <row r="10" spans="1:46" ht="25.15" customHeight="1" thickBot="1" x14ac:dyDescent="0.4">
      <c r="A10" s="706"/>
      <c r="B10" s="70">
        <v>5</v>
      </c>
      <c r="C10" s="113"/>
      <c r="D10" s="141"/>
      <c r="E10" s="142"/>
      <c r="F10" s="377" t="str">
        <f t="shared" si="0"/>
        <v/>
      </c>
      <c r="G10" s="139"/>
      <c r="H10" s="686"/>
      <c r="I10" s="687"/>
      <c r="J10" s="687"/>
      <c r="K10" s="687"/>
      <c r="L10" s="688"/>
      <c r="M10" s="391">
        <f t="shared" si="13"/>
        <v>0</v>
      </c>
      <c r="N10" s="85">
        <f>FLOOR(R10,1)</f>
        <v>0</v>
      </c>
      <c r="O10" s="86">
        <f>FLOOR(V10,1)</f>
        <v>0</v>
      </c>
      <c r="P10" s="87">
        <f>U10-X10</f>
        <v>0</v>
      </c>
      <c r="Q10" s="71">
        <f>T10+X10+Y10</f>
        <v>0</v>
      </c>
      <c r="R10" s="6">
        <f>M10/365</f>
        <v>0</v>
      </c>
      <c r="S10" s="6">
        <f>FLOOR(R10,1)</f>
        <v>0</v>
      </c>
      <c r="T10" s="6">
        <f>S10*365</f>
        <v>0</v>
      </c>
      <c r="U10" s="6">
        <f>M10-T10</f>
        <v>0</v>
      </c>
      <c r="V10" s="6">
        <f>U10/30</f>
        <v>0</v>
      </c>
      <c r="W10" s="6">
        <f>FLOOR(V10,1)</f>
        <v>0</v>
      </c>
      <c r="X10" s="6">
        <f>W10*30</f>
        <v>0</v>
      </c>
      <c r="Y10" s="6">
        <f>U10-X10</f>
        <v>0</v>
      </c>
      <c r="AA10" s="69"/>
      <c r="AB10" s="97"/>
      <c r="AC10" s="706"/>
      <c r="AD10" s="697"/>
      <c r="AE10" s="737" t="s">
        <v>112</v>
      </c>
      <c r="AF10" s="738"/>
      <c r="AG10" s="739"/>
      <c r="AH10" s="97"/>
      <c r="AI10" s="624" t="s">
        <v>153</v>
      </c>
      <c r="AJ10" s="625"/>
      <c r="AK10" s="625"/>
      <c r="AL10" s="625"/>
      <c r="AM10" s="625"/>
      <c r="AN10" s="626"/>
      <c r="AO10" s="97"/>
      <c r="AP10" s="97"/>
      <c r="AQ10" s="97"/>
      <c r="AR10" s="97"/>
      <c r="AS10" s="97"/>
      <c r="AT10" s="97"/>
    </row>
    <row r="11" spans="1:46" ht="25.15" customHeight="1" thickBot="1" x14ac:dyDescent="0.4">
      <c r="A11" s="706"/>
      <c r="B11" s="70">
        <v>6</v>
      </c>
      <c r="C11" s="113"/>
      <c r="D11" s="141"/>
      <c r="E11" s="142"/>
      <c r="F11" s="377" t="str">
        <f t="shared" si="0"/>
        <v/>
      </c>
      <c r="G11" s="139"/>
      <c r="H11" s="686"/>
      <c r="I11" s="687"/>
      <c r="J11" s="687"/>
      <c r="K11" s="687"/>
      <c r="L11" s="688"/>
      <c r="M11" s="391">
        <f t="shared" si="13"/>
        <v>0</v>
      </c>
      <c r="N11" s="85">
        <f t="shared" ref="N11:N13" si="14">FLOOR(R11,1)</f>
        <v>0</v>
      </c>
      <c r="O11" s="86">
        <f t="shared" ref="O11:O13" si="15">FLOOR(V11,1)</f>
        <v>0</v>
      </c>
      <c r="P11" s="87">
        <f t="shared" ref="P11:P13" si="16">U11-X11</f>
        <v>0</v>
      </c>
      <c r="Q11" s="71">
        <f t="shared" ref="Q11:Q13" si="17">T11+X11+Y11</f>
        <v>0</v>
      </c>
      <c r="R11" s="6">
        <f t="shared" ref="R11:R13" si="18">M11/365</f>
        <v>0</v>
      </c>
      <c r="S11" s="6">
        <f t="shared" si="5"/>
        <v>0</v>
      </c>
      <c r="T11" s="6">
        <f t="shared" si="6"/>
        <v>0</v>
      </c>
      <c r="U11" s="6">
        <f t="shared" ref="U11:U13" si="19">M11-T11</f>
        <v>0</v>
      </c>
      <c r="V11" s="6">
        <f t="shared" si="8"/>
        <v>0</v>
      </c>
      <c r="W11" s="6">
        <f t="shared" si="9"/>
        <v>0</v>
      </c>
      <c r="X11" s="6">
        <f t="shared" si="10"/>
        <v>0</v>
      </c>
      <c r="Y11" s="6">
        <f t="shared" ref="Y11:Y13" si="20">U11-X11</f>
        <v>0</v>
      </c>
      <c r="AA11" s="69"/>
      <c r="AB11" s="97"/>
      <c r="AC11" s="706"/>
      <c r="AD11" s="697"/>
      <c r="AE11" s="740"/>
      <c r="AF11" s="741"/>
      <c r="AG11" s="742"/>
      <c r="AH11" s="97"/>
      <c r="AI11" s="624" t="s">
        <v>148</v>
      </c>
      <c r="AJ11" s="625"/>
      <c r="AK11" s="625"/>
      <c r="AL11" s="625"/>
      <c r="AM11" s="625"/>
      <c r="AN11" s="626"/>
      <c r="AO11" s="97"/>
      <c r="AP11" s="97"/>
      <c r="AQ11" s="97"/>
      <c r="AR11" s="97"/>
      <c r="AS11" s="97"/>
      <c r="AT11" s="97"/>
    </row>
    <row r="12" spans="1:46" ht="25.15" customHeight="1" thickBot="1" x14ac:dyDescent="0.4">
      <c r="A12" s="706"/>
      <c r="B12" s="70">
        <v>7</v>
      </c>
      <c r="C12" s="113"/>
      <c r="D12" s="141"/>
      <c r="E12" s="142"/>
      <c r="F12" s="377" t="str">
        <f t="shared" si="0"/>
        <v/>
      </c>
      <c r="G12" s="139"/>
      <c r="H12" s="686"/>
      <c r="I12" s="687"/>
      <c r="J12" s="687"/>
      <c r="K12" s="687"/>
      <c r="L12" s="688"/>
      <c r="M12" s="391">
        <f t="shared" si="13"/>
        <v>0</v>
      </c>
      <c r="N12" s="85">
        <f t="shared" si="14"/>
        <v>0</v>
      </c>
      <c r="O12" s="86">
        <f t="shared" si="15"/>
        <v>0</v>
      </c>
      <c r="P12" s="87">
        <f t="shared" si="16"/>
        <v>0</v>
      </c>
      <c r="Q12" s="71">
        <f t="shared" si="17"/>
        <v>0</v>
      </c>
      <c r="R12" s="6">
        <f t="shared" si="18"/>
        <v>0</v>
      </c>
      <c r="S12" s="6">
        <f t="shared" si="5"/>
        <v>0</v>
      </c>
      <c r="T12" s="6">
        <f t="shared" si="6"/>
        <v>0</v>
      </c>
      <c r="U12" s="6">
        <f t="shared" si="19"/>
        <v>0</v>
      </c>
      <c r="V12" s="6">
        <f t="shared" si="8"/>
        <v>0</v>
      </c>
      <c r="W12" s="6">
        <f t="shared" si="9"/>
        <v>0</v>
      </c>
      <c r="X12" s="6">
        <f t="shared" si="10"/>
        <v>0</v>
      </c>
      <c r="Y12" s="6">
        <f t="shared" si="20"/>
        <v>0</v>
      </c>
      <c r="AA12" s="69"/>
      <c r="AB12" s="97"/>
      <c r="AC12" s="706"/>
      <c r="AD12" s="697"/>
      <c r="AE12" s="740"/>
      <c r="AF12" s="741"/>
      <c r="AG12" s="742"/>
      <c r="AH12" s="97"/>
      <c r="AI12" s="627" t="s">
        <v>229</v>
      </c>
      <c r="AJ12" s="628"/>
      <c r="AK12" s="628"/>
      <c r="AL12" s="628"/>
      <c r="AM12" s="628"/>
      <c r="AN12" s="629"/>
      <c r="AO12" s="97"/>
      <c r="AP12" s="97"/>
      <c r="AQ12" s="97"/>
      <c r="AR12" s="97"/>
      <c r="AS12" s="97"/>
      <c r="AT12" s="97"/>
    </row>
    <row r="13" spans="1:46" ht="25.15" customHeight="1" thickBot="1" x14ac:dyDescent="0.4">
      <c r="A13" s="706"/>
      <c r="B13" s="70">
        <v>8</v>
      </c>
      <c r="C13" s="113"/>
      <c r="D13" s="141"/>
      <c r="E13" s="142"/>
      <c r="F13" s="377" t="str">
        <f t="shared" si="0"/>
        <v/>
      </c>
      <c r="G13" s="139"/>
      <c r="H13" s="686"/>
      <c r="I13" s="687"/>
      <c r="J13" s="687"/>
      <c r="K13" s="687"/>
      <c r="L13" s="688"/>
      <c r="M13" s="391">
        <f t="shared" si="13"/>
        <v>0</v>
      </c>
      <c r="N13" s="85">
        <f t="shared" si="14"/>
        <v>0</v>
      </c>
      <c r="O13" s="86">
        <f t="shared" si="15"/>
        <v>0</v>
      </c>
      <c r="P13" s="87">
        <f t="shared" si="16"/>
        <v>0</v>
      </c>
      <c r="Q13" s="71">
        <f t="shared" si="17"/>
        <v>0</v>
      </c>
      <c r="R13" s="6">
        <f t="shared" si="18"/>
        <v>0</v>
      </c>
      <c r="S13" s="6">
        <f t="shared" si="5"/>
        <v>0</v>
      </c>
      <c r="T13" s="6">
        <f t="shared" si="6"/>
        <v>0</v>
      </c>
      <c r="U13" s="6">
        <f t="shared" si="19"/>
        <v>0</v>
      </c>
      <c r="V13" s="6">
        <f t="shared" si="8"/>
        <v>0</v>
      </c>
      <c r="W13" s="6">
        <f t="shared" si="9"/>
        <v>0</v>
      </c>
      <c r="X13" s="6">
        <f t="shared" si="10"/>
        <v>0</v>
      </c>
      <c r="Y13" s="6">
        <f t="shared" si="20"/>
        <v>0</v>
      </c>
      <c r="AA13" s="69"/>
      <c r="AB13" s="97"/>
      <c r="AC13" s="706"/>
      <c r="AD13" s="697"/>
      <c r="AE13" s="740"/>
      <c r="AF13" s="741"/>
      <c r="AG13" s="742"/>
      <c r="AH13" s="97"/>
      <c r="AI13" s="627"/>
      <c r="AJ13" s="628"/>
      <c r="AK13" s="628"/>
      <c r="AL13" s="628"/>
      <c r="AM13" s="628"/>
      <c r="AN13" s="629"/>
      <c r="AO13" s="97"/>
      <c r="AP13" s="97"/>
      <c r="AQ13" s="97"/>
      <c r="AR13" s="97"/>
      <c r="AS13" s="97"/>
      <c r="AT13" s="97"/>
    </row>
    <row r="14" spans="1:46" ht="25.15" customHeight="1" thickBot="1" x14ac:dyDescent="0.4">
      <c r="A14" s="706"/>
      <c r="B14" s="70">
        <v>9</v>
      </c>
      <c r="C14" s="113"/>
      <c r="D14" s="141"/>
      <c r="E14" s="142"/>
      <c r="F14" s="377" t="str">
        <f t="shared" si="0"/>
        <v/>
      </c>
      <c r="G14" s="139"/>
      <c r="H14" s="686"/>
      <c r="I14" s="687"/>
      <c r="J14" s="687"/>
      <c r="K14" s="687"/>
      <c r="L14" s="688"/>
      <c r="M14" s="391">
        <f t="shared" si="13"/>
        <v>0</v>
      </c>
      <c r="N14" s="82">
        <f>FLOOR(R14,1)</f>
        <v>0</v>
      </c>
      <c r="O14" s="83">
        <f>FLOOR(V14,1)</f>
        <v>0</v>
      </c>
      <c r="P14" s="84">
        <f>U14-X14</f>
        <v>0</v>
      </c>
      <c r="Q14" s="71">
        <f>T14+X14+Y14</f>
        <v>0</v>
      </c>
      <c r="R14" s="6">
        <f>M14/365</f>
        <v>0</v>
      </c>
      <c r="S14" s="6">
        <f>FLOOR(R14,1)</f>
        <v>0</v>
      </c>
      <c r="T14" s="6">
        <f>S14*365</f>
        <v>0</v>
      </c>
      <c r="U14" s="6">
        <f>M14-T14</f>
        <v>0</v>
      </c>
      <c r="V14" s="6">
        <f>U14/30</f>
        <v>0</v>
      </c>
      <c r="W14" s="6">
        <f>FLOOR(V14,1)</f>
        <v>0</v>
      </c>
      <c r="X14" s="6">
        <f>W14*30</f>
        <v>0</v>
      </c>
      <c r="Y14" s="6">
        <f>U14-X14</f>
        <v>0</v>
      </c>
      <c r="AA14" s="69"/>
      <c r="AB14" s="97"/>
      <c r="AC14" s="706"/>
      <c r="AD14" s="101"/>
      <c r="AE14" s="740"/>
      <c r="AF14" s="741"/>
      <c r="AG14" s="742"/>
      <c r="AH14" s="97"/>
      <c r="AI14" s="97"/>
      <c r="AJ14" s="97"/>
      <c r="AK14" s="97"/>
      <c r="AL14" s="97"/>
      <c r="AM14" s="97"/>
      <c r="AN14" s="97"/>
      <c r="AO14" s="97"/>
      <c r="AP14" s="97"/>
      <c r="AQ14" s="97"/>
      <c r="AR14" s="97"/>
      <c r="AS14" s="97"/>
      <c r="AT14" s="97"/>
    </row>
    <row r="15" spans="1:46" ht="25.15" customHeight="1" thickBot="1" x14ac:dyDescent="0.4">
      <c r="A15" s="707"/>
      <c r="B15" s="70">
        <v>10</v>
      </c>
      <c r="C15" s="113"/>
      <c r="D15" s="143"/>
      <c r="E15" s="144"/>
      <c r="F15" s="377" t="str">
        <f t="shared" si="0"/>
        <v/>
      </c>
      <c r="G15" s="140"/>
      <c r="H15" s="686"/>
      <c r="I15" s="687"/>
      <c r="J15" s="687"/>
      <c r="K15" s="687"/>
      <c r="L15" s="688"/>
      <c r="M15" s="391">
        <f t="shared" si="13"/>
        <v>0</v>
      </c>
      <c r="N15" s="381">
        <f t="shared" ref="N15:N16" si="21">FLOOR(R15,1)</f>
        <v>0</v>
      </c>
      <c r="O15" s="382">
        <f t="shared" ref="O15:O16" si="22">FLOOR(V15,1)</f>
        <v>0</v>
      </c>
      <c r="P15" s="383">
        <f t="shared" ref="P15:P16" si="23">U15-X15</f>
        <v>0</v>
      </c>
      <c r="Q15" s="71">
        <f t="shared" ref="Q15:Q16" si="24">T15+X15+Y15</f>
        <v>0</v>
      </c>
      <c r="R15" s="6">
        <f t="shared" ref="R15" si="25">M15/365</f>
        <v>0</v>
      </c>
      <c r="S15" s="6">
        <f t="shared" si="5"/>
        <v>0</v>
      </c>
      <c r="T15" s="6">
        <f t="shared" si="6"/>
        <v>0</v>
      </c>
      <c r="U15" s="6">
        <f t="shared" ref="U15" si="26">M15-T15</f>
        <v>0</v>
      </c>
      <c r="V15" s="6">
        <f t="shared" si="8"/>
        <v>0</v>
      </c>
      <c r="W15" s="6">
        <f t="shared" si="9"/>
        <v>0</v>
      </c>
      <c r="X15" s="6">
        <f t="shared" si="10"/>
        <v>0</v>
      </c>
      <c r="Y15" s="6">
        <f t="shared" ref="Y15" si="27">U15-X15</f>
        <v>0</v>
      </c>
      <c r="AB15" s="97"/>
      <c r="AC15" s="707"/>
      <c r="AD15" s="101"/>
      <c r="AE15" s="743"/>
      <c r="AF15" s="744"/>
      <c r="AG15" s="745"/>
      <c r="AH15" s="97"/>
      <c r="AI15" s="97"/>
      <c r="AJ15" s="97"/>
      <c r="AK15" s="97"/>
      <c r="AL15" s="97"/>
      <c r="AM15" s="97"/>
      <c r="AN15" s="97"/>
      <c r="AO15" s="97"/>
      <c r="AP15" s="97"/>
      <c r="AQ15" s="97"/>
      <c r="AR15" s="97"/>
      <c r="AS15" s="97"/>
      <c r="AT15" s="97"/>
    </row>
    <row r="16" spans="1:46" ht="24" thickBot="1" x14ac:dyDescent="0.4">
      <c r="A16" s="97"/>
      <c r="B16" s="97"/>
      <c r="C16" s="97"/>
      <c r="D16" s="97"/>
      <c r="E16" s="97"/>
      <c r="F16" s="97"/>
      <c r="G16" s="97"/>
      <c r="H16" s="97"/>
      <c r="I16" s="97"/>
      <c r="J16" s="97"/>
      <c r="K16" s="97"/>
      <c r="L16" s="97"/>
      <c r="M16" s="384">
        <f>SUM(M6:M15)</f>
        <v>0</v>
      </c>
      <c r="N16" s="76">
        <f t="shared" si="21"/>
        <v>0</v>
      </c>
      <c r="O16" s="77">
        <f t="shared" si="22"/>
        <v>0</v>
      </c>
      <c r="P16" s="78">
        <f t="shared" si="23"/>
        <v>0</v>
      </c>
      <c r="Q16" s="6">
        <f t="shared" si="24"/>
        <v>0</v>
      </c>
      <c r="R16" s="6">
        <f>M16/365</f>
        <v>0</v>
      </c>
      <c r="S16" s="6">
        <f t="shared" si="5"/>
        <v>0</v>
      </c>
      <c r="T16" s="6">
        <f t="shared" si="6"/>
        <v>0</v>
      </c>
      <c r="U16" s="6">
        <f>M16-T16</f>
        <v>0</v>
      </c>
      <c r="V16" s="6">
        <f t="shared" si="8"/>
        <v>0</v>
      </c>
      <c r="W16" s="6">
        <f t="shared" si="9"/>
        <v>0</v>
      </c>
      <c r="X16" s="6">
        <f t="shared" si="10"/>
        <v>0</v>
      </c>
      <c r="AB16" s="97"/>
      <c r="AC16" s="97"/>
      <c r="AD16" s="97"/>
      <c r="AE16" s="97"/>
      <c r="AF16" s="97"/>
      <c r="AG16" s="97"/>
      <c r="AH16" s="97"/>
      <c r="AI16" s="97"/>
      <c r="AJ16" s="97"/>
      <c r="AK16" s="97"/>
      <c r="AL16" s="97"/>
      <c r="AM16" s="97"/>
      <c r="AN16" s="97"/>
      <c r="AO16" s="97"/>
      <c r="AP16" s="97"/>
      <c r="AQ16" s="97"/>
      <c r="AR16" s="97"/>
      <c r="AS16" s="97"/>
      <c r="AT16" s="97"/>
    </row>
    <row r="17" spans="1:46" ht="24" thickBot="1" x14ac:dyDescent="0.4">
      <c r="A17" s="97"/>
      <c r="B17" s="97"/>
      <c r="C17" s="97"/>
      <c r="D17" s="97"/>
      <c r="E17" s="97"/>
      <c r="F17" s="97"/>
      <c r="G17" s="97"/>
      <c r="H17" s="97"/>
      <c r="I17" s="97"/>
      <c r="J17" s="97"/>
      <c r="K17" s="97"/>
      <c r="L17" s="97"/>
      <c r="M17" s="102"/>
      <c r="N17" s="103" t="s">
        <v>85</v>
      </c>
      <c r="O17" s="103" t="s">
        <v>86</v>
      </c>
      <c r="P17" s="103" t="s">
        <v>87</v>
      </c>
      <c r="Q17" s="6"/>
      <c r="R17" s="6"/>
      <c r="S17" s="6"/>
      <c r="T17" s="6"/>
      <c r="U17" s="6"/>
      <c r="V17" s="6"/>
      <c r="W17" s="6"/>
      <c r="X17" s="6"/>
      <c r="AB17" s="97"/>
      <c r="AC17" s="104" t="s">
        <v>103</v>
      </c>
      <c r="AD17" s="97"/>
      <c r="AE17" s="97"/>
      <c r="AF17" s="97"/>
      <c r="AG17" s="97"/>
      <c r="AH17" s="97"/>
      <c r="AI17" s="97"/>
      <c r="AJ17" s="97"/>
      <c r="AK17" s="97"/>
      <c r="AL17" s="97"/>
      <c r="AM17" s="97"/>
      <c r="AN17" s="97"/>
      <c r="AO17" s="97"/>
      <c r="AP17" s="97"/>
      <c r="AQ17" s="97"/>
      <c r="AR17" s="97"/>
      <c r="AS17" s="97"/>
      <c r="AT17" s="97"/>
    </row>
    <row r="18" spans="1:46" ht="24.75" thickTop="1" thickBot="1" x14ac:dyDescent="0.4">
      <c r="A18" s="753" t="s">
        <v>102</v>
      </c>
      <c r="B18" s="754"/>
      <c r="C18" s="754"/>
      <c r="D18" s="754"/>
      <c r="E18" s="754"/>
      <c r="F18" s="754"/>
      <c r="G18" s="755"/>
      <c r="H18" s="208" t="s">
        <v>30</v>
      </c>
      <c r="I18" s="750" t="s">
        <v>150</v>
      </c>
      <c r="J18" s="750"/>
      <c r="K18" s="750"/>
      <c r="L18" s="750"/>
      <c r="M18" s="385">
        <f>SUMIFS(M6:M15,G6:G15,"CS",H6:H15,"ss")</f>
        <v>0</v>
      </c>
      <c r="N18" s="79">
        <f t="shared" ref="N18:N23" si="28">FLOOR(R18,1)</f>
        <v>0</v>
      </c>
      <c r="O18" s="80">
        <f t="shared" ref="O18:O23" si="29">FLOOR(V18,1)</f>
        <v>0</v>
      </c>
      <c r="P18" s="81">
        <f t="shared" ref="P18:P23" si="30">U18-X18</f>
        <v>0</v>
      </c>
      <c r="Q18" s="6">
        <f t="shared" ref="Q18:Q23" si="31">T18+X18+Y18</f>
        <v>0</v>
      </c>
      <c r="R18" s="6">
        <f t="shared" ref="R18:R22" si="32">M18/365</f>
        <v>0</v>
      </c>
      <c r="S18" s="6">
        <f t="shared" ref="S18:S23" si="33">FLOOR(R18,1)</f>
        <v>0</v>
      </c>
      <c r="T18" s="6">
        <f t="shared" ref="T18:T23" si="34">S18*365</f>
        <v>0</v>
      </c>
      <c r="U18" s="6">
        <f t="shared" ref="U18:U22" si="35">M18-T18</f>
        <v>0</v>
      </c>
      <c r="V18" s="6">
        <f t="shared" ref="V18:V23" si="36">U18/30</f>
        <v>0</v>
      </c>
      <c r="W18" s="6">
        <f t="shared" ref="W18:W23" si="37">FLOOR(V18,1)</f>
        <v>0</v>
      </c>
      <c r="X18" s="6">
        <f t="shared" ref="X18:X23" si="38">W18*30</f>
        <v>0</v>
      </c>
      <c r="AB18" s="97"/>
      <c r="AC18" s="386">
        <f>ROUND(IF(IF(O18&gt;12,6,O18*0.5)+IF(P18&gt;15,0.5,0)+IF(N18&gt;0,6,0)&gt;12,6,IF(O18&gt;12,6,O18*0.5)+IF(P18&gt;15,0.5,0)+IF(N18&gt;0,6,0)),3)</f>
        <v>0</v>
      </c>
      <c r="AD18" s="97"/>
      <c r="AE18" s="97"/>
      <c r="AF18" s="97"/>
      <c r="AG18" s="97"/>
      <c r="AH18" s="97"/>
      <c r="AI18" s="97"/>
      <c r="AJ18" s="97"/>
      <c r="AK18" s="97"/>
      <c r="AL18" s="97"/>
      <c r="AM18" s="97"/>
      <c r="AN18" s="97"/>
      <c r="AO18" s="97"/>
      <c r="AP18" s="97"/>
      <c r="AQ18" s="97"/>
      <c r="AR18" s="97"/>
      <c r="AS18" s="97"/>
      <c r="AT18" s="97"/>
    </row>
    <row r="19" spans="1:46" ht="23.65" customHeight="1" thickTop="1" thickBot="1" x14ac:dyDescent="0.4">
      <c r="A19" s="756" t="s">
        <v>105</v>
      </c>
      <c r="B19" s="757"/>
      <c r="C19" s="757"/>
      <c r="D19" s="757"/>
      <c r="E19" s="757"/>
      <c r="F19" s="757"/>
      <c r="G19" s="758"/>
      <c r="H19" s="208" t="s">
        <v>30</v>
      </c>
      <c r="I19" s="750" t="s">
        <v>100</v>
      </c>
      <c r="J19" s="750"/>
      <c r="K19" s="750"/>
      <c r="L19" s="750"/>
      <c r="M19" s="385">
        <f>SUMIFS(M6:M15,G6:G15,"CS",H6:H15,"NON")</f>
        <v>0</v>
      </c>
      <c r="N19" s="82">
        <f t="shared" si="28"/>
        <v>0</v>
      </c>
      <c r="O19" s="83">
        <f t="shared" si="29"/>
        <v>0</v>
      </c>
      <c r="P19" s="84">
        <f t="shared" si="30"/>
        <v>0</v>
      </c>
      <c r="Q19" s="6">
        <f t="shared" si="31"/>
        <v>0</v>
      </c>
      <c r="R19" s="6">
        <f t="shared" si="32"/>
        <v>0</v>
      </c>
      <c r="S19" s="6">
        <f t="shared" si="33"/>
        <v>0</v>
      </c>
      <c r="T19" s="6">
        <f t="shared" si="34"/>
        <v>0</v>
      </c>
      <c r="U19" s="6">
        <f t="shared" si="35"/>
        <v>0</v>
      </c>
      <c r="V19" s="6">
        <f t="shared" si="36"/>
        <v>0</v>
      </c>
      <c r="W19" s="6">
        <f t="shared" si="37"/>
        <v>0</v>
      </c>
      <c r="X19" s="6">
        <f t="shared" si="38"/>
        <v>0</v>
      </c>
      <c r="AB19" s="97"/>
      <c r="AC19" s="386">
        <f>ROUND(IF(IF(O19&gt;12,3,O19*0.25)+IF(P19&gt;15,0.25,0)+IF(N19&gt;0,3,0)&gt;12,6,IF(O19&gt;12,3,O19*0.25)+IF(P19&gt;15,0.25,0)+IF(N19&gt;0,3,0)),3)</f>
        <v>0</v>
      </c>
      <c r="AD19" s="97"/>
      <c r="AE19" s="97"/>
      <c r="AF19" s="97"/>
      <c r="AG19" s="97"/>
      <c r="AH19" s="97"/>
      <c r="AI19" s="97"/>
      <c r="AJ19" s="97"/>
      <c r="AK19" s="97"/>
      <c r="AL19" s="97"/>
      <c r="AM19" s="97"/>
      <c r="AN19" s="97"/>
      <c r="AO19" s="97"/>
      <c r="AP19" s="97"/>
      <c r="AQ19" s="97"/>
      <c r="AR19" s="97"/>
      <c r="AS19" s="97"/>
      <c r="AT19" s="97"/>
    </row>
    <row r="20" spans="1:46" ht="23.65" customHeight="1" thickTop="1" thickBot="1" x14ac:dyDescent="0.4">
      <c r="A20" s="759"/>
      <c r="B20" s="760"/>
      <c r="C20" s="760"/>
      <c r="D20" s="760"/>
      <c r="E20" s="760"/>
      <c r="F20" s="760"/>
      <c r="G20" s="761"/>
      <c r="H20" s="209" t="s">
        <v>101</v>
      </c>
      <c r="I20" s="750" t="s">
        <v>150</v>
      </c>
      <c r="J20" s="750"/>
      <c r="K20" s="750"/>
      <c r="L20" s="750"/>
      <c r="M20" s="385">
        <f>SUMIFS(M6:M15,G6:G15,"ALTRO",H6:H15,"SS")+ SUMIFS(M6:M15,G6:G15,"AT",H6:H15,"SS")+SUMIFS(M6:M15,G6:G15,"AA",H6:H15,"SS")</f>
        <v>0</v>
      </c>
      <c r="N20" s="85">
        <f t="shared" si="28"/>
        <v>0</v>
      </c>
      <c r="O20" s="86">
        <f t="shared" si="29"/>
        <v>0</v>
      </c>
      <c r="P20" s="87">
        <f t="shared" si="30"/>
        <v>0</v>
      </c>
      <c r="Q20" s="6">
        <f t="shared" si="31"/>
        <v>0</v>
      </c>
      <c r="R20" s="6">
        <f t="shared" si="32"/>
        <v>0</v>
      </c>
      <c r="S20" s="6">
        <f t="shared" si="33"/>
        <v>0</v>
      </c>
      <c r="T20" s="6">
        <f t="shared" si="34"/>
        <v>0</v>
      </c>
      <c r="U20" s="6">
        <f t="shared" si="35"/>
        <v>0</v>
      </c>
      <c r="V20" s="6">
        <f t="shared" si="36"/>
        <v>0</v>
      </c>
      <c r="W20" s="6">
        <f t="shared" si="37"/>
        <v>0</v>
      </c>
      <c r="X20" s="6">
        <f t="shared" si="38"/>
        <v>0</v>
      </c>
      <c r="AB20" s="97"/>
      <c r="AC20" s="386">
        <f>ROUND(IF(IF(O20&gt;12,1.8,O20*0.15)+IF(P20&gt;15,0.15,0)+IF(N20&gt;0,1.8,0)&gt;12,1.8,IF(O20&gt;12,1.8,O20*0.15)+IF(P20&gt;15,0.15,0)+IF(N20&gt;0,1.8,0)),3)</f>
        <v>0</v>
      </c>
      <c r="AD20" s="97"/>
      <c r="AE20" s="97"/>
      <c r="AF20" s="97"/>
      <c r="AG20" s="97"/>
      <c r="AH20" s="97"/>
      <c r="AI20" s="97"/>
      <c r="AJ20" s="97"/>
      <c r="AK20" s="97"/>
      <c r="AL20" s="97"/>
      <c r="AM20" s="97"/>
      <c r="AN20" s="97"/>
      <c r="AO20" s="97"/>
      <c r="AP20" s="97"/>
      <c r="AQ20" s="97"/>
      <c r="AR20" s="97"/>
      <c r="AS20" s="97"/>
      <c r="AT20" s="97"/>
    </row>
    <row r="21" spans="1:46" ht="23.65" customHeight="1" thickTop="1" thickBot="1" x14ac:dyDescent="0.4">
      <c r="A21" s="759"/>
      <c r="B21" s="760"/>
      <c r="C21" s="760"/>
      <c r="D21" s="760"/>
      <c r="E21" s="760"/>
      <c r="F21" s="760"/>
      <c r="G21" s="761"/>
      <c r="H21" s="209" t="s">
        <v>101</v>
      </c>
      <c r="I21" s="750" t="s">
        <v>100</v>
      </c>
      <c r="J21" s="750"/>
      <c r="K21" s="750"/>
      <c r="L21" s="750"/>
      <c r="M21" s="385">
        <f>SUMIFS(M6:M15,G6:G15,"ALTRO",H6:H15,"NON")+      SUMIFS(M6:M15,G6:G15,"Aa",H6:H15,"NON")+    SUMIFS(M6:M15,G6:G15,"AT",H6:H15,"NON")</f>
        <v>0</v>
      </c>
      <c r="N21" s="88">
        <f t="shared" si="28"/>
        <v>0</v>
      </c>
      <c r="O21" s="89">
        <f t="shared" si="29"/>
        <v>0</v>
      </c>
      <c r="P21" s="90">
        <f t="shared" si="30"/>
        <v>0</v>
      </c>
      <c r="Q21" s="6">
        <f t="shared" si="31"/>
        <v>0</v>
      </c>
      <c r="R21" s="6">
        <f t="shared" si="32"/>
        <v>0</v>
      </c>
      <c r="S21" s="6">
        <f t="shared" si="33"/>
        <v>0</v>
      </c>
      <c r="T21" s="6">
        <f t="shared" si="34"/>
        <v>0</v>
      </c>
      <c r="U21" s="6">
        <f t="shared" si="35"/>
        <v>0</v>
      </c>
      <c r="V21" s="6">
        <f t="shared" si="36"/>
        <v>0</v>
      </c>
      <c r="W21" s="6">
        <f t="shared" si="37"/>
        <v>0</v>
      </c>
      <c r="X21" s="6">
        <f t="shared" si="38"/>
        <v>0</v>
      </c>
      <c r="AB21" s="97"/>
      <c r="AC21" s="386">
        <f>ROUND(IF(IF(O21&gt;12,0.9,O21*0.075)+IF(P21&gt;15,0.075,0)+IF(N21&gt;0,0.9,0)&gt;12,0.9,IF(O21&gt;12,0.9,O21*0.075)+IF(P21&gt;15,0.075,0)+IF(N21&gt;0,0.9,0)),3)</f>
        <v>0</v>
      </c>
      <c r="AD21" s="97"/>
      <c r="AE21" s="97"/>
      <c r="AF21" s="97"/>
      <c r="AG21" s="97"/>
      <c r="AH21" s="97"/>
      <c r="AI21" s="97"/>
      <c r="AJ21" s="97"/>
      <c r="AK21" s="97"/>
      <c r="AL21" s="97"/>
      <c r="AM21" s="97"/>
      <c r="AN21" s="97"/>
      <c r="AO21" s="97"/>
      <c r="AP21" s="97"/>
      <c r="AQ21" s="97"/>
      <c r="AR21" s="97"/>
      <c r="AS21" s="97"/>
      <c r="AT21" s="97"/>
    </row>
    <row r="22" spans="1:46" ht="23.65" customHeight="1" thickTop="1" thickBot="1" x14ac:dyDescent="0.4">
      <c r="A22" s="723" t="s">
        <v>109</v>
      </c>
      <c r="B22" s="724"/>
      <c r="C22" s="724"/>
      <c r="D22" s="724"/>
      <c r="E22" s="724"/>
      <c r="F22" s="727" t="str">
        <f>IF(+Anno_1=0,"",+Anno_1)</f>
        <v/>
      </c>
      <c r="G22" s="728"/>
      <c r="H22" s="209" t="s">
        <v>101</v>
      </c>
      <c r="I22" s="750" t="s">
        <v>154</v>
      </c>
      <c r="J22" s="750"/>
      <c r="K22" s="750"/>
      <c r="L22" s="750"/>
      <c r="M22" s="385">
        <f>SUMIFS(M6:M15,G6:G15,"ALTRO",H6:H15,"ENTE")</f>
        <v>0</v>
      </c>
      <c r="N22" s="91">
        <f t="shared" si="28"/>
        <v>0</v>
      </c>
      <c r="O22" s="92">
        <f t="shared" si="29"/>
        <v>0</v>
      </c>
      <c r="P22" s="93">
        <f t="shared" si="30"/>
        <v>0</v>
      </c>
      <c r="Q22" s="6">
        <f t="shared" si="31"/>
        <v>0</v>
      </c>
      <c r="R22" s="6">
        <f t="shared" si="32"/>
        <v>0</v>
      </c>
      <c r="S22" s="6">
        <f t="shared" si="33"/>
        <v>0</v>
      </c>
      <c r="T22" s="6">
        <f t="shared" si="34"/>
        <v>0</v>
      </c>
      <c r="U22" s="6">
        <f t="shared" si="35"/>
        <v>0</v>
      </c>
      <c r="V22" s="6">
        <f t="shared" si="36"/>
        <v>0</v>
      </c>
      <c r="W22" s="6">
        <f t="shared" si="37"/>
        <v>0</v>
      </c>
      <c r="X22" s="6">
        <f t="shared" si="38"/>
        <v>0</v>
      </c>
      <c r="AB22" s="97"/>
      <c r="AC22" s="386">
        <f>ROUND(IF(IF(O22&gt;12,0.6,O22*0.05)+IF(P22&gt;15,0.05,0)+IF(N22&gt;0,0.6,0)&gt;12,0.6,IF(O22&gt;12,0.6,O22*0.05)+IF(P22&gt;15,0.05,0)+IF(N22&gt;0,0.6,0)),3)</f>
        <v>0</v>
      </c>
      <c r="AD22" s="97"/>
      <c r="AE22" s="97"/>
      <c r="AF22" s="97"/>
      <c r="AG22" s="97"/>
      <c r="AH22" s="97"/>
      <c r="AI22" s="97"/>
      <c r="AJ22" s="97"/>
      <c r="AK22" s="97"/>
      <c r="AL22" s="97"/>
      <c r="AM22" s="97"/>
      <c r="AN22" s="97"/>
      <c r="AO22" s="97"/>
      <c r="AP22" s="97"/>
      <c r="AQ22" s="97"/>
      <c r="AR22" s="97"/>
      <c r="AS22" s="97"/>
      <c r="AT22" s="97"/>
    </row>
    <row r="23" spans="1:46" ht="23.65" customHeight="1" thickTop="1" thickBot="1" x14ac:dyDescent="0.4">
      <c r="A23" s="725"/>
      <c r="B23" s="726"/>
      <c r="C23" s="726"/>
      <c r="D23" s="726"/>
      <c r="E23" s="726"/>
      <c r="F23" s="729"/>
      <c r="G23" s="730"/>
      <c r="H23" s="656" t="s">
        <v>110</v>
      </c>
      <c r="I23" s="657"/>
      <c r="J23" s="657"/>
      <c r="K23" s="657"/>
      <c r="L23" s="658"/>
      <c r="M23" s="387">
        <f>SUM(M18:M22)</f>
        <v>0</v>
      </c>
      <c r="N23" s="145">
        <f t="shared" si="28"/>
        <v>0</v>
      </c>
      <c r="O23" s="146">
        <f t="shared" si="29"/>
        <v>0</v>
      </c>
      <c r="P23" s="147">
        <f t="shared" si="30"/>
        <v>0</v>
      </c>
      <c r="Q23" s="6">
        <f t="shared" si="31"/>
        <v>0</v>
      </c>
      <c r="R23" s="6">
        <f>M23/365</f>
        <v>0</v>
      </c>
      <c r="S23" s="6">
        <f t="shared" si="33"/>
        <v>0</v>
      </c>
      <c r="T23" s="6">
        <f t="shared" si="34"/>
        <v>0</v>
      </c>
      <c r="U23" s="6">
        <f>M23-T23</f>
        <v>0</v>
      </c>
      <c r="V23" s="6">
        <f t="shared" si="36"/>
        <v>0</v>
      </c>
      <c r="W23" s="6">
        <f t="shared" si="37"/>
        <v>0</v>
      </c>
      <c r="X23" s="6">
        <f t="shared" si="38"/>
        <v>0</v>
      </c>
      <c r="AB23" s="97"/>
      <c r="AC23" s="388">
        <f>IF(SUM(AC18:AC22)&gt;6,6,SUM(AC18:AC22))</f>
        <v>0</v>
      </c>
      <c r="AD23" s="97"/>
      <c r="AE23" s="97"/>
      <c r="AF23" s="97"/>
      <c r="AG23" s="97"/>
      <c r="AH23" s="97"/>
      <c r="AI23" s="97"/>
      <c r="AJ23" s="97"/>
      <c r="AK23" s="97"/>
      <c r="AL23" s="97"/>
      <c r="AM23" s="97"/>
      <c r="AN23" s="97"/>
      <c r="AO23" s="97"/>
      <c r="AP23" s="97"/>
      <c r="AQ23" s="97"/>
      <c r="AR23" s="97"/>
      <c r="AS23" s="97"/>
      <c r="AT23" s="97"/>
    </row>
    <row r="24" spans="1:46" ht="23.25" x14ac:dyDescent="0.2">
      <c r="A24" s="97"/>
      <c r="B24" s="97"/>
      <c r="C24" s="97"/>
      <c r="D24" s="97"/>
      <c r="E24" s="97"/>
      <c r="F24" s="97"/>
      <c r="G24" s="97"/>
      <c r="H24" s="105"/>
      <c r="I24" s="106"/>
      <c r="J24" s="101"/>
      <c r="K24" s="101"/>
      <c r="L24" s="101"/>
      <c r="M24" s="102"/>
      <c r="N24" s="107"/>
      <c r="O24" s="107"/>
      <c r="P24" s="107"/>
      <c r="AB24" s="97"/>
      <c r="AC24" s="108"/>
      <c r="AD24" s="97"/>
      <c r="AE24" s="97"/>
      <c r="AF24" s="97"/>
      <c r="AG24" s="97"/>
      <c r="AH24" s="97"/>
      <c r="AI24" s="97"/>
      <c r="AJ24" s="97"/>
      <c r="AK24" s="97"/>
      <c r="AL24" s="97"/>
      <c r="AM24" s="97"/>
      <c r="AN24" s="97"/>
      <c r="AO24" s="97"/>
      <c r="AP24" s="97"/>
      <c r="AQ24" s="97"/>
      <c r="AR24" s="97"/>
      <c r="AS24" s="97"/>
      <c r="AT24" s="97"/>
    </row>
    <row r="25" spans="1:46" ht="24" thickBot="1" x14ac:dyDescent="0.4">
      <c r="A25" s="97"/>
      <c r="B25" s="97"/>
      <c r="C25" s="97"/>
      <c r="D25" s="97"/>
      <c r="E25" s="97"/>
      <c r="F25" s="97"/>
      <c r="G25" s="97"/>
      <c r="H25" s="97"/>
      <c r="I25" s="97"/>
      <c r="J25" s="97"/>
      <c r="K25" s="97"/>
      <c r="L25" s="97"/>
      <c r="M25" s="102"/>
      <c r="N25" s="103" t="s">
        <v>85</v>
      </c>
      <c r="O25" s="103" t="s">
        <v>86</v>
      </c>
      <c r="P25" s="103" t="s">
        <v>87</v>
      </c>
      <c r="Q25" s="6"/>
      <c r="R25" s="6"/>
      <c r="S25" s="6"/>
      <c r="T25" s="6"/>
      <c r="U25" s="6"/>
      <c r="V25" s="6"/>
      <c r="W25" s="6"/>
      <c r="X25" s="6"/>
      <c r="AB25" s="97"/>
      <c r="AC25" s="104" t="s">
        <v>103</v>
      </c>
      <c r="AD25" s="97"/>
      <c r="AE25" s="97"/>
      <c r="AF25" s="97"/>
      <c r="AG25" s="97"/>
      <c r="AH25" s="97"/>
      <c r="AI25" s="97"/>
      <c r="AJ25" s="97"/>
      <c r="AK25" s="97"/>
      <c r="AL25" s="97"/>
      <c r="AM25" s="97"/>
      <c r="AN25" s="97"/>
      <c r="AO25" s="97"/>
      <c r="AP25" s="97"/>
      <c r="AQ25" s="97"/>
      <c r="AR25" s="97"/>
      <c r="AS25" s="97"/>
      <c r="AT25" s="97"/>
    </row>
    <row r="26" spans="1:46" ht="24.75" thickTop="1" thickBot="1" x14ac:dyDescent="0.4">
      <c r="A26" s="641" t="s">
        <v>102</v>
      </c>
      <c r="B26" s="642"/>
      <c r="C26" s="642"/>
      <c r="D26" s="642"/>
      <c r="E26" s="642"/>
      <c r="F26" s="642"/>
      <c r="G26" s="643"/>
      <c r="H26" s="210" t="s">
        <v>37</v>
      </c>
      <c r="I26" s="638" t="s">
        <v>150</v>
      </c>
      <c r="J26" s="639"/>
      <c r="K26" s="639"/>
      <c r="L26" s="640"/>
      <c r="M26" s="75">
        <f>SUMIFS(M6:M15,G6:G15,"AA",H6:H15,"ss")</f>
        <v>0</v>
      </c>
      <c r="N26" s="94">
        <f t="shared" ref="N26:N31" si="39">FLOOR(R26,1)</f>
        <v>0</v>
      </c>
      <c r="O26" s="95">
        <f t="shared" ref="O26:O31" si="40">FLOOR(V26,1)</f>
        <v>0</v>
      </c>
      <c r="P26" s="96">
        <f t="shared" ref="P26:P31" si="41">U26-X26</f>
        <v>0</v>
      </c>
      <c r="Q26" s="6">
        <f t="shared" ref="Q26:Q31" si="42">T26+X26+Y26</f>
        <v>0</v>
      </c>
      <c r="R26" s="6">
        <f t="shared" ref="R26:R30" si="43">M26/365</f>
        <v>0</v>
      </c>
      <c r="S26" s="6">
        <f t="shared" ref="S26:S31" si="44">FLOOR(R26,1)</f>
        <v>0</v>
      </c>
      <c r="T26" s="6">
        <f t="shared" ref="T26:T31" si="45">S26*365</f>
        <v>0</v>
      </c>
      <c r="U26" s="6">
        <f t="shared" ref="U26:U30" si="46">M26-T26</f>
        <v>0</v>
      </c>
      <c r="V26" s="6">
        <f t="shared" ref="V26:V31" si="47">U26/30</f>
        <v>0</v>
      </c>
      <c r="W26" s="6">
        <f t="shared" ref="W26:W31" si="48">FLOOR(V26,1)</f>
        <v>0</v>
      </c>
      <c r="X26" s="6">
        <f t="shared" ref="X26:X31" si="49">W26*30</f>
        <v>0</v>
      </c>
      <c r="AB26" s="97"/>
      <c r="AC26" s="386">
        <f>ROUND(IF(IF(O26&gt;12,6,O26*0.5)+IF(P26&gt;15,0.5,0)+IF(N26&gt;0,6,0)&gt;12,6,IF(O26&gt;12,6,O26*0.5)+IF(P26&gt;15,0.5,0)+IF(N26&gt;0,6,0)),3)</f>
        <v>0</v>
      </c>
      <c r="AD26" s="97"/>
      <c r="AE26" s="97"/>
      <c r="AF26" s="97"/>
      <c r="AG26" s="97"/>
      <c r="AH26" s="97"/>
      <c r="AI26" s="97"/>
      <c r="AJ26" s="97"/>
      <c r="AK26" s="97"/>
      <c r="AL26" s="97"/>
      <c r="AM26" s="97"/>
      <c r="AN26" s="97"/>
      <c r="AO26" s="97"/>
      <c r="AP26" s="97"/>
      <c r="AQ26" s="97"/>
      <c r="AR26" s="97"/>
      <c r="AS26" s="97"/>
      <c r="AT26" s="97"/>
    </row>
    <row r="27" spans="1:46" ht="23.65" customHeight="1" thickTop="1" thickBot="1" x14ac:dyDescent="0.4">
      <c r="A27" s="644" t="s">
        <v>104</v>
      </c>
      <c r="B27" s="645"/>
      <c r="C27" s="645"/>
      <c r="D27" s="645"/>
      <c r="E27" s="645"/>
      <c r="F27" s="645"/>
      <c r="G27" s="646"/>
      <c r="H27" s="210" t="s">
        <v>37</v>
      </c>
      <c r="I27" s="638" t="s">
        <v>100</v>
      </c>
      <c r="J27" s="639"/>
      <c r="K27" s="639"/>
      <c r="L27" s="640"/>
      <c r="M27" s="75">
        <f>SUMIFS(M6:M15,G6:G15,"AA",H6:H15,"NON")</f>
        <v>0</v>
      </c>
      <c r="N27" s="85">
        <f t="shared" si="39"/>
        <v>0</v>
      </c>
      <c r="O27" s="86">
        <f t="shared" si="40"/>
        <v>0</v>
      </c>
      <c r="P27" s="87">
        <f t="shared" si="41"/>
        <v>0</v>
      </c>
      <c r="Q27" s="6">
        <f t="shared" si="42"/>
        <v>0</v>
      </c>
      <c r="R27" s="6">
        <f t="shared" si="43"/>
        <v>0</v>
      </c>
      <c r="S27" s="6">
        <f t="shared" si="44"/>
        <v>0</v>
      </c>
      <c r="T27" s="6">
        <f t="shared" si="45"/>
        <v>0</v>
      </c>
      <c r="U27" s="6">
        <f t="shared" si="46"/>
        <v>0</v>
      </c>
      <c r="V27" s="6">
        <f t="shared" si="47"/>
        <v>0</v>
      </c>
      <c r="W27" s="6">
        <f t="shared" si="48"/>
        <v>0</v>
      </c>
      <c r="X27" s="6">
        <f t="shared" si="49"/>
        <v>0</v>
      </c>
      <c r="AB27" s="97"/>
      <c r="AC27" s="386">
        <f>IF(IF(O27&gt;12,3,O27*0.25)+IF(P27&gt;15,0.25,0)+IF(N27&gt;0,3,0)&gt;12,6,IF(O27&gt;12,3,O27*0.25)+IF(P27&gt;15,0.25,0)+IF(N27&gt;0,3,0))</f>
        <v>0</v>
      </c>
      <c r="AD27" s="97"/>
      <c r="AE27" s="97"/>
      <c r="AF27" s="97"/>
      <c r="AG27" s="97"/>
      <c r="AH27" s="97"/>
      <c r="AI27" s="97"/>
      <c r="AJ27" s="97"/>
      <c r="AK27" s="97"/>
      <c r="AL27" s="97"/>
      <c r="AM27" s="97"/>
      <c r="AN27" s="97"/>
      <c r="AO27" s="97"/>
      <c r="AP27" s="97"/>
      <c r="AQ27" s="97"/>
      <c r="AR27" s="97"/>
      <c r="AS27" s="97"/>
      <c r="AT27" s="97"/>
    </row>
    <row r="28" spans="1:46" ht="23.65" customHeight="1" thickTop="1" thickBot="1" x14ac:dyDescent="0.4">
      <c r="A28" s="647"/>
      <c r="B28" s="648"/>
      <c r="C28" s="648"/>
      <c r="D28" s="648"/>
      <c r="E28" s="648"/>
      <c r="F28" s="648"/>
      <c r="G28" s="649"/>
      <c r="H28" s="211" t="s">
        <v>101</v>
      </c>
      <c r="I28" s="638" t="s">
        <v>150</v>
      </c>
      <c r="J28" s="639"/>
      <c r="K28" s="639"/>
      <c r="L28" s="640"/>
      <c r="M28" s="75">
        <f xml:space="preserve">   SUMIFS(M6:M15,G6:G15,"ALTRO",H6:H15,"SS")   +     SUMIFS(M6:M15,G6:G15,"CS",H6:H15,"SS")+SUMIFS(M6:M15,G6:G15,"AT",H6:H15,"SS")</f>
        <v>0</v>
      </c>
      <c r="N28" s="85">
        <f t="shared" si="39"/>
        <v>0</v>
      </c>
      <c r="O28" s="86">
        <f t="shared" si="40"/>
        <v>0</v>
      </c>
      <c r="P28" s="87">
        <f t="shared" si="41"/>
        <v>0</v>
      </c>
      <c r="Q28" s="6">
        <f t="shared" si="42"/>
        <v>0</v>
      </c>
      <c r="R28" s="6">
        <f t="shared" si="43"/>
        <v>0</v>
      </c>
      <c r="S28" s="6">
        <f t="shared" si="44"/>
        <v>0</v>
      </c>
      <c r="T28" s="6">
        <f t="shared" si="45"/>
        <v>0</v>
      </c>
      <c r="U28" s="6">
        <f t="shared" si="46"/>
        <v>0</v>
      </c>
      <c r="V28" s="6">
        <f t="shared" si="47"/>
        <v>0</v>
      </c>
      <c r="W28" s="6">
        <f t="shared" si="48"/>
        <v>0</v>
      </c>
      <c r="X28" s="6">
        <f t="shared" si="49"/>
        <v>0</v>
      </c>
      <c r="AB28" s="97"/>
      <c r="AC28" s="386">
        <f>ROUND(IF(IF(O28&gt;12,1.2,O28*0.1)+IF(P28&gt;15,0.1,0)+IF(N28&gt;0,1.2,0)&gt;12,1.2,IF(O28&gt;12,1.2,O28*0.1)+IF(P28&gt;15,0.1,0)+IF(N28&gt;0,1.2,0)),3)</f>
        <v>0</v>
      </c>
      <c r="AD28" s="97"/>
      <c r="AE28" s="97"/>
      <c r="AF28" s="97"/>
      <c r="AG28" s="97"/>
      <c r="AH28" s="97"/>
      <c r="AI28" s="97"/>
      <c r="AJ28" s="97"/>
      <c r="AK28" s="97"/>
      <c r="AL28" s="97"/>
      <c r="AM28" s="97"/>
      <c r="AN28" s="97"/>
      <c r="AO28" s="97"/>
      <c r="AP28" s="97"/>
      <c r="AQ28" s="97"/>
      <c r="AR28" s="97"/>
      <c r="AS28" s="97"/>
      <c r="AT28" s="97"/>
    </row>
    <row r="29" spans="1:46" ht="23.65" customHeight="1" thickTop="1" thickBot="1" x14ac:dyDescent="0.4">
      <c r="A29" s="647"/>
      <c r="B29" s="648"/>
      <c r="C29" s="648"/>
      <c r="D29" s="648"/>
      <c r="E29" s="648"/>
      <c r="F29" s="648"/>
      <c r="G29" s="649"/>
      <c r="H29" s="211" t="s">
        <v>101</v>
      </c>
      <c r="I29" s="638" t="s">
        <v>100</v>
      </c>
      <c r="J29" s="639"/>
      <c r="K29" s="639"/>
      <c r="L29" s="640"/>
      <c r="M29" s="75">
        <f>SUMIFS(M6:M15,G6:G15,"ALTRO",H6:H15,"NON")     +SUMIFS(M6:M15,G6:G15,"cs",H6:H15,"NON")      +SUMIFS(M6:M15,G6:G15,"AT",H6:H15,"NON")</f>
        <v>0</v>
      </c>
      <c r="N29" s="85">
        <f t="shared" si="39"/>
        <v>0</v>
      </c>
      <c r="O29" s="86">
        <f t="shared" si="40"/>
        <v>0</v>
      </c>
      <c r="P29" s="87">
        <f t="shared" si="41"/>
        <v>0</v>
      </c>
      <c r="Q29" s="6">
        <f t="shared" si="42"/>
        <v>0</v>
      </c>
      <c r="R29" s="6">
        <f t="shared" si="43"/>
        <v>0</v>
      </c>
      <c r="S29" s="6">
        <f t="shared" si="44"/>
        <v>0</v>
      </c>
      <c r="T29" s="6">
        <f t="shared" si="45"/>
        <v>0</v>
      </c>
      <c r="U29" s="6">
        <f t="shared" si="46"/>
        <v>0</v>
      </c>
      <c r="V29" s="6">
        <f t="shared" si="47"/>
        <v>0</v>
      </c>
      <c r="W29" s="6">
        <f t="shared" si="48"/>
        <v>0</v>
      </c>
      <c r="X29" s="6">
        <f t="shared" si="49"/>
        <v>0</v>
      </c>
      <c r="AB29" s="97"/>
      <c r="AC29" s="386">
        <f>ROUND(IF(IF(O29&gt;12,0.6,O29*0.05)+IF(P29&gt;15,0.05,0)+IF(N29&gt;0,0.6,0)&gt;12,0.6,IF(O29&gt;12,0.6,O29*0.05)+IF(P29&gt;15,0.05,0)+IF(N29&gt;0,0.6,0)),3)</f>
        <v>0</v>
      </c>
      <c r="AD29" s="97"/>
      <c r="AE29" s="97"/>
      <c r="AF29" s="97"/>
      <c r="AG29" s="97"/>
      <c r="AH29" s="97"/>
      <c r="AI29" s="97"/>
      <c r="AJ29" s="97"/>
      <c r="AK29" s="97"/>
      <c r="AL29" s="97"/>
      <c r="AM29" s="97"/>
      <c r="AN29" s="97"/>
      <c r="AO29" s="97"/>
      <c r="AP29" s="97"/>
      <c r="AQ29" s="97"/>
      <c r="AR29" s="97"/>
      <c r="AS29" s="97"/>
      <c r="AT29" s="97"/>
    </row>
    <row r="30" spans="1:46" ht="23.65" customHeight="1" thickTop="1" thickBot="1" x14ac:dyDescent="0.4">
      <c r="A30" s="662" t="s">
        <v>109</v>
      </c>
      <c r="B30" s="663"/>
      <c r="C30" s="663"/>
      <c r="D30" s="663"/>
      <c r="E30" s="663"/>
      <c r="F30" s="666" t="str">
        <f>IF(+Anno_1=0,"",+Anno_1)</f>
        <v/>
      </c>
      <c r="G30" s="667"/>
      <c r="H30" s="211" t="s">
        <v>101</v>
      </c>
      <c r="I30" s="638" t="s">
        <v>154</v>
      </c>
      <c r="J30" s="639"/>
      <c r="K30" s="639"/>
      <c r="L30" s="640"/>
      <c r="M30" s="138">
        <f>SUMIFS(M6:M15,G6:G15,"ALTRO",H6:H15,"ENTE")</f>
        <v>0</v>
      </c>
      <c r="N30" s="82">
        <f t="shared" si="39"/>
        <v>0</v>
      </c>
      <c r="O30" s="83">
        <f t="shared" si="40"/>
        <v>0</v>
      </c>
      <c r="P30" s="84">
        <f t="shared" si="41"/>
        <v>0</v>
      </c>
      <c r="Q30" s="6">
        <f t="shared" si="42"/>
        <v>0</v>
      </c>
      <c r="R30" s="6">
        <f t="shared" si="43"/>
        <v>0</v>
      </c>
      <c r="S30" s="6">
        <f t="shared" si="44"/>
        <v>0</v>
      </c>
      <c r="T30" s="6">
        <f t="shared" si="45"/>
        <v>0</v>
      </c>
      <c r="U30" s="6">
        <f t="shared" si="46"/>
        <v>0</v>
      </c>
      <c r="V30" s="6">
        <f t="shared" si="47"/>
        <v>0</v>
      </c>
      <c r="W30" s="6">
        <f t="shared" si="48"/>
        <v>0</v>
      </c>
      <c r="X30" s="6">
        <f t="shared" si="49"/>
        <v>0</v>
      </c>
      <c r="AB30" s="97"/>
      <c r="AC30" s="386">
        <f>ROUND(IF(IF(O30&gt;12,0.6,O30*0.05)+IF(P30&gt;15,0.05,0)+IF(N30&gt;0,0.6,0)&gt;12,0.6,IF(O30&gt;12,0.6,O30*0.05)+IF(P30&gt;15,0.05,0)+IF(N30&gt;0,0.6,0)),3)</f>
        <v>0</v>
      </c>
      <c r="AD30" s="97"/>
      <c r="AE30" s="97"/>
      <c r="AF30" s="97"/>
      <c r="AG30" s="97"/>
      <c r="AH30" s="97"/>
      <c r="AI30" s="97"/>
      <c r="AJ30" s="97"/>
      <c r="AK30" s="97"/>
      <c r="AL30" s="97"/>
      <c r="AM30" s="97"/>
      <c r="AN30" s="97"/>
      <c r="AO30" s="97"/>
      <c r="AP30" s="97"/>
      <c r="AQ30" s="97"/>
      <c r="AR30" s="97"/>
      <c r="AS30" s="97"/>
      <c r="AT30" s="97"/>
    </row>
    <row r="31" spans="1:46" ht="23.65" customHeight="1" thickTop="1" thickBot="1" x14ac:dyDescent="0.4">
      <c r="A31" s="664"/>
      <c r="B31" s="665"/>
      <c r="C31" s="665"/>
      <c r="D31" s="665"/>
      <c r="E31" s="665"/>
      <c r="F31" s="668"/>
      <c r="G31" s="669"/>
      <c r="H31" s="656" t="s">
        <v>110</v>
      </c>
      <c r="I31" s="657"/>
      <c r="J31" s="657"/>
      <c r="K31" s="657"/>
      <c r="L31" s="658"/>
      <c r="M31" s="74">
        <f>SUM(M26:M30)</f>
        <v>0</v>
      </c>
      <c r="N31" s="148">
        <f t="shared" si="39"/>
        <v>0</v>
      </c>
      <c r="O31" s="146">
        <f t="shared" si="40"/>
        <v>0</v>
      </c>
      <c r="P31" s="147">
        <f t="shared" si="41"/>
        <v>0</v>
      </c>
      <c r="Q31" s="6">
        <f t="shared" si="42"/>
        <v>0</v>
      </c>
      <c r="R31" s="6">
        <f>M31/365</f>
        <v>0</v>
      </c>
      <c r="S31" s="6">
        <f t="shared" si="44"/>
        <v>0</v>
      </c>
      <c r="T31" s="6">
        <f t="shared" si="45"/>
        <v>0</v>
      </c>
      <c r="U31" s="6">
        <f>M31-T31</f>
        <v>0</v>
      </c>
      <c r="V31" s="6">
        <f t="shared" si="47"/>
        <v>0</v>
      </c>
      <c r="W31" s="6">
        <f t="shared" si="48"/>
        <v>0</v>
      </c>
      <c r="X31" s="6">
        <f t="shared" si="49"/>
        <v>0</v>
      </c>
      <c r="AB31" s="97"/>
      <c r="AC31" s="388">
        <f>IF(SUM(AC26:AC30)&gt;6,6,SUM(AC26:AC30))</f>
        <v>0</v>
      </c>
      <c r="AD31" s="97"/>
      <c r="AE31" s="97"/>
      <c r="AF31" s="97"/>
      <c r="AG31" s="97"/>
      <c r="AH31" s="97"/>
      <c r="AI31" s="97"/>
      <c r="AJ31" s="97"/>
      <c r="AK31" s="97"/>
      <c r="AL31" s="97"/>
      <c r="AM31" s="97"/>
      <c r="AN31" s="97"/>
      <c r="AO31" s="97"/>
      <c r="AP31" s="97"/>
      <c r="AQ31" s="97"/>
      <c r="AR31" s="97"/>
      <c r="AS31" s="97"/>
      <c r="AT31" s="97"/>
    </row>
    <row r="32" spans="1:46" ht="23.25" x14ac:dyDescent="0.2">
      <c r="A32" s="97"/>
      <c r="B32" s="97"/>
      <c r="C32" s="97"/>
      <c r="D32" s="97"/>
      <c r="E32" s="97"/>
      <c r="F32" s="97"/>
      <c r="G32" s="97"/>
      <c r="H32" s="105"/>
      <c r="I32" s="106"/>
      <c r="J32" s="101"/>
      <c r="K32" s="101"/>
      <c r="L32" s="101"/>
      <c r="M32" s="102"/>
      <c r="N32" s="107"/>
      <c r="O32" s="107"/>
      <c r="P32" s="107"/>
      <c r="Q32" s="97"/>
      <c r="R32" s="97"/>
      <c r="S32" s="97"/>
      <c r="T32" s="97"/>
      <c r="U32" s="97"/>
      <c r="V32" s="97"/>
      <c r="W32" s="97"/>
      <c r="X32" s="97"/>
      <c r="Y32" s="97"/>
      <c r="Z32" s="97"/>
      <c r="AA32" s="97"/>
      <c r="AB32" s="97"/>
      <c r="AC32" s="109"/>
      <c r="AD32" s="97"/>
      <c r="AE32" s="97"/>
      <c r="AF32" s="97"/>
      <c r="AG32" s="97"/>
      <c r="AH32" s="97"/>
      <c r="AI32" s="97"/>
      <c r="AJ32" s="97"/>
      <c r="AK32" s="97"/>
      <c r="AL32" s="97"/>
      <c r="AM32" s="97"/>
      <c r="AN32" s="97"/>
      <c r="AO32" s="97"/>
      <c r="AP32" s="97"/>
      <c r="AQ32" s="97"/>
      <c r="AR32" s="97"/>
      <c r="AS32" s="97"/>
      <c r="AT32" s="97"/>
    </row>
    <row r="33" spans="1:46" ht="24" thickBot="1" x14ac:dyDescent="0.4">
      <c r="A33" s="97"/>
      <c r="B33" s="97"/>
      <c r="C33" s="97"/>
      <c r="D33" s="97"/>
      <c r="E33" s="97"/>
      <c r="F33" s="97"/>
      <c r="G33" s="97"/>
      <c r="H33" s="97"/>
      <c r="I33" s="97"/>
      <c r="J33" s="97"/>
      <c r="K33" s="97"/>
      <c r="L33" s="97"/>
      <c r="M33" s="102"/>
      <c r="N33" s="103" t="s">
        <v>85</v>
      </c>
      <c r="O33" s="103" t="s">
        <v>86</v>
      </c>
      <c r="P33" s="103" t="s">
        <v>87</v>
      </c>
      <c r="Q33" s="110"/>
      <c r="R33" s="110"/>
      <c r="S33" s="110"/>
      <c r="T33" s="110"/>
      <c r="U33" s="110"/>
      <c r="V33" s="110"/>
      <c r="W33" s="110"/>
      <c r="X33" s="110"/>
      <c r="Y33" s="97"/>
      <c r="Z33" s="97"/>
      <c r="AA33" s="97"/>
      <c r="AB33" s="97"/>
      <c r="AC33" s="104" t="s">
        <v>103</v>
      </c>
      <c r="AD33" s="97"/>
      <c r="AE33" s="97"/>
      <c r="AF33" s="97"/>
      <c r="AG33" s="97"/>
      <c r="AH33" s="97"/>
      <c r="AI33" s="97"/>
      <c r="AJ33" s="97"/>
      <c r="AK33" s="97"/>
      <c r="AL33" s="97"/>
      <c r="AM33" s="97"/>
      <c r="AN33" s="97"/>
      <c r="AO33" s="97"/>
      <c r="AP33" s="97"/>
      <c r="AQ33" s="97"/>
      <c r="AR33" s="97"/>
      <c r="AS33" s="97"/>
      <c r="AT33" s="97"/>
    </row>
    <row r="34" spans="1:46" ht="24.75" thickTop="1" thickBot="1" x14ac:dyDescent="0.4">
      <c r="A34" s="659" t="s">
        <v>102</v>
      </c>
      <c r="B34" s="660"/>
      <c r="C34" s="660"/>
      <c r="D34" s="660"/>
      <c r="E34" s="660"/>
      <c r="F34" s="660"/>
      <c r="G34" s="661"/>
      <c r="H34" s="210" t="s">
        <v>61</v>
      </c>
      <c r="I34" s="638" t="s">
        <v>150</v>
      </c>
      <c r="J34" s="639"/>
      <c r="K34" s="639"/>
      <c r="L34" s="640"/>
      <c r="M34" s="385">
        <f>SUMIFS(M6:M15,G6:G15,"AT",H6:H15,"ss")</f>
        <v>0</v>
      </c>
      <c r="N34" s="94">
        <f t="shared" ref="N34:N39" si="50">FLOOR(R34,1)</f>
        <v>0</v>
      </c>
      <c r="O34" s="95">
        <f t="shared" ref="O34:O39" si="51">FLOOR(V34,1)</f>
        <v>0</v>
      </c>
      <c r="P34" s="96">
        <f t="shared" ref="P34:P39" si="52">U34-X34</f>
        <v>0</v>
      </c>
      <c r="Q34" s="6">
        <f t="shared" ref="Q34:Q39" si="53">T34+X34+Y34</f>
        <v>0</v>
      </c>
      <c r="R34" s="6">
        <f t="shared" ref="R34:R38" si="54">M34/365</f>
        <v>0</v>
      </c>
      <c r="S34" s="6">
        <f t="shared" ref="S34:S39" si="55">FLOOR(R34,1)</f>
        <v>0</v>
      </c>
      <c r="T34" s="6">
        <f t="shared" ref="T34:T39" si="56">S34*365</f>
        <v>0</v>
      </c>
      <c r="U34" s="6">
        <f t="shared" ref="U34:U38" si="57">M34-T34</f>
        <v>0</v>
      </c>
      <c r="V34" s="6">
        <f t="shared" ref="V34:V39" si="58">U34/30</f>
        <v>0</v>
      </c>
      <c r="W34" s="6">
        <f t="shared" ref="W34:W39" si="59">FLOOR(V34,1)</f>
        <v>0</v>
      </c>
      <c r="X34" s="6">
        <f t="shared" ref="X34:X39" si="60">W34*30</f>
        <v>0</v>
      </c>
      <c r="AB34" s="97"/>
      <c r="AC34" s="386">
        <f>ROUND(IF(IF(O34&gt;12,6,O34*0.5)+IF(P34&gt;15,0.5,0)+IF(N34&gt;0,6,0)&gt;12,6,IF(O34&gt;12,6,O34*0.5)+IF(P34&gt;15,0.5,0)+IF(N34&gt;0,6,0)),3)</f>
        <v>0</v>
      </c>
      <c r="AD34" s="97"/>
      <c r="AE34" s="97"/>
      <c r="AF34" s="97"/>
      <c r="AG34" s="97"/>
      <c r="AH34" s="97"/>
      <c r="AI34" s="97"/>
      <c r="AJ34" s="97"/>
      <c r="AK34" s="97"/>
      <c r="AL34" s="97"/>
      <c r="AM34" s="97"/>
      <c r="AN34" s="97"/>
      <c r="AO34" s="97"/>
      <c r="AP34" s="97"/>
      <c r="AQ34" s="97"/>
      <c r="AR34" s="97"/>
      <c r="AS34" s="97"/>
      <c r="AT34" s="97"/>
    </row>
    <row r="35" spans="1:46" ht="23.65" customHeight="1" thickTop="1" thickBot="1" x14ac:dyDescent="0.4">
      <c r="A35" s="650" t="s">
        <v>106</v>
      </c>
      <c r="B35" s="651"/>
      <c r="C35" s="651"/>
      <c r="D35" s="651"/>
      <c r="E35" s="651"/>
      <c r="F35" s="651"/>
      <c r="G35" s="652"/>
      <c r="H35" s="210" t="s">
        <v>61</v>
      </c>
      <c r="I35" s="638" t="s">
        <v>100</v>
      </c>
      <c r="J35" s="639"/>
      <c r="K35" s="639"/>
      <c r="L35" s="640"/>
      <c r="M35" s="385">
        <f>SUMIFS(M6:M15,G6:G15,"AT",H6:H15,"NON")</f>
        <v>0</v>
      </c>
      <c r="N35" s="85">
        <f t="shared" si="50"/>
        <v>0</v>
      </c>
      <c r="O35" s="86">
        <f t="shared" si="51"/>
        <v>0</v>
      </c>
      <c r="P35" s="87">
        <f t="shared" si="52"/>
        <v>0</v>
      </c>
      <c r="Q35" s="6">
        <f t="shared" si="53"/>
        <v>0</v>
      </c>
      <c r="R35" s="6">
        <f t="shared" si="54"/>
        <v>0</v>
      </c>
      <c r="S35" s="6">
        <f t="shared" si="55"/>
        <v>0</v>
      </c>
      <c r="T35" s="6">
        <f t="shared" si="56"/>
        <v>0</v>
      </c>
      <c r="U35" s="6">
        <f t="shared" si="57"/>
        <v>0</v>
      </c>
      <c r="V35" s="6">
        <f t="shared" si="58"/>
        <v>0</v>
      </c>
      <c r="W35" s="6">
        <f t="shared" si="59"/>
        <v>0</v>
      </c>
      <c r="X35" s="6">
        <f t="shared" si="60"/>
        <v>0</v>
      </c>
      <c r="AB35" s="97"/>
      <c r="AC35" s="386">
        <f>ROUND(IF(IF(O35&gt;12,3,O35*0.25)+IF(P35&gt;15,0.25,0)+IF(N35&gt;0,3,0)&gt;12,6,IF(O35&gt;12,3,O35*0.25)+IF(P35&gt;15,0.25,0)+IF(N35&gt;0,3,0)),3)</f>
        <v>0</v>
      </c>
      <c r="AD35" s="97"/>
      <c r="AE35" s="97"/>
      <c r="AF35" s="97"/>
      <c r="AG35" s="97"/>
      <c r="AH35" s="97"/>
      <c r="AI35" s="97"/>
      <c r="AJ35" s="97"/>
      <c r="AK35" s="97"/>
      <c r="AL35" s="97"/>
      <c r="AM35" s="97"/>
      <c r="AN35" s="97"/>
      <c r="AO35" s="97"/>
      <c r="AP35" s="97"/>
      <c r="AQ35" s="97"/>
      <c r="AR35" s="97"/>
      <c r="AS35" s="97"/>
      <c r="AT35" s="97"/>
    </row>
    <row r="36" spans="1:46" ht="23.65" customHeight="1" thickTop="1" thickBot="1" x14ac:dyDescent="0.4">
      <c r="A36" s="653"/>
      <c r="B36" s="654"/>
      <c r="C36" s="654"/>
      <c r="D36" s="654"/>
      <c r="E36" s="654"/>
      <c r="F36" s="654"/>
      <c r="G36" s="655"/>
      <c r="H36" s="211" t="s">
        <v>101</v>
      </c>
      <c r="I36" s="638" t="s">
        <v>150</v>
      </c>
      <c r="J36" s="639"/>
      <c r="K36" s="639"/>
      <c r="L36" s="640"/>
      <c r="M36" s="385">
        <f>SUMIFS(M6:M15,G6:G15,"ALTRO",H6:H15,"SS")+SUMIFS(M6:M15,G6:G15,"CS",H6:H15,"SS")+SUMIFS(M6:M15,G6:G15,"AA",H6:H15,"SS")</f>
        <v>0</v>
      </c>
      <c r="N36" s="85">
        <f t="shared" si="50"/>
        <v>0</v>
      </c>
      <c r="O36" s="86">
        <f t="shared" si="51"/>
        <v>0</v>
      </c>
      <c r="P36" s="87">
        <f t="shared" si="52"/>
        <v>0</v>
      </c>
      <c r="Q36" s="6">
        <f t="shared" si="53"/>
        <v>0</v>
      </c>
      <c r="R36" s="6">
        <f t="shared" si="54"/>
        <v>0</v>
      </c>
      <c r="S36" s="6">
        <f t="shared" si="55"/>
        <v>0</v>
      </c>
      <c r="T36" s="6">
        <f t="shared" si="56"/>
        <v>0</v>
      </c>
      <c r="U36" s="6">
        <f t="shared" si="57"/>
        <v>0</v>
      </c>
      <c r="V36" s="6">
        <f t="shared" si="58"/>
        <v>0</v>
      </c>
      <c r="W36" s="6">
        <f t="shared" si="59"/>
        <v>0</v>
      </c>
      <c r="X36" s="6">
        <f t="shared" si="60"/>
        <v>0</v>
      </c>
      <c r="AB36" s="97"/>
      <c r="AC36" s="386">
        <f>ROUND(IF(IF(O36&gt;12,1.2,O36*0.1)+IF(P36&gt;15,0.1,0)+IF(N36&gt;0,1.2,0)&gt;12,1.2,IF(O36&gt;12,1.2,O36*0.1)+IF(P36&gt;15,0.1,0)+IF(N36&gt;0,1.2,0)),3)</f>
        <v>0</v>
      </c>
      <c r="AD36" s="97"/>
      <c r="AE36" s="97"/>
      <c r="AF36" s="97"/>
      <c r="AG36" s="97"/>
      <c r="AH36" s="97"/>
      <c r="AI36" s="97"/>
      <c r="AJ36" s="97"/>
      <c r="AK36" s="97"/>
      <c r="AL36" s="97"/>
      <c r="AM36" s="97"/>
      <c r="AN36" s="97"/>
      <c r="AO36" s="97"/>
      <c r="AP36" s="97"/>
      <c r="AQ36" s="97"/>
      <c r="AR36" s="97"/>
      <c r="AS36" s="97"/>
      <c r="AT36" s="97"/>
    </row>
    <row r="37" spans="1:46" ht="23.65" customHeight="1" thickTop="1" thickBot="1" x14ac:dyDescent="0.4">
      <c r="A37" s="653"/>
      <c r="B37" s="654"/>
      <c r="C37" s="654"/>
      <c r="D37" s="654"/>
      <c r="E37" s="654"/>
      <c r="F37" s="654"/>
      <c r="G37" s="655"/>
      <c r="H37" s="211" t="s">
        <v>101</v>
      </c>
      <c r="I37" s="638" t="s">
        <v>100</v>
      </c>
      <c r="J37" s="639"/>
      <c r="K37" s="639"/>
      <c r="L37" s="640"/>
      <c r="M37" s="385">
        <f>SUMIFS(M6:M15,G6:G15,"ALTRO",H6:H15,"NON")+          SUMIFS(M6:M15,G6:G15,"cs",H6:H15,"NON")                 +SUMIFS(M6:M15,G6:G15,"Aa",H6:H15,"NON")</f>
        <v>0</v>
      </c>
      <c r="N37" s="85">
        <f t="shared" si="50"/>
        <v>0</v>
      </c>
      <c r="O37" s="86">
        <f t="shared" si="51"/>
        <v>0</v>
      </c>
      <c r="P37" s="87">
        <f t="shared" si="52"/>
        <v>0</v>
      </c>
      <c r="Q37" s="6">
        <f t="shared" si="53"/>
        <v>0</v>
      </c>
      <c r="R37" s="6">
        <f t="shared" si="54"/>
        <v>0</v>
      </c>
      <c r="S37" s="6">
        <f t="shared" si="55"/>
        <v>0</v>
      </c>
      <c r="T37" s="6">
        <f t="shared" si="56"/>
        <v>0</v>
      </c>
      <c r="U37" s="6">
        <f t="shared" si="57"/>
        <v>0</v>
      </c>
      <c r="V37" s="6">
        <f t="shared" si="58"/>
        <v>0</v>
      </c>
      <c r="W37" s="6">
        <f t="shared" si="59"/>
        <v>0</v>
      </c>
      <c r="X37" s="6">
        <f t="shared" si="60"/>
        <v>0</v>
      </c>
      <c r="AB37" s="97"/>
      <c r="AC37" s="386">
        <f>ROUND(IF(IF(O37&gt;12,0.6,O37*0.05)+IF(P37&gt;15,0.05,0)+IF(N37&gt;0,0.6,0)&gt;12,0.6,IF(O37&gt;12,0.6,O37*0.05)+IF(P37&gt;15,0.05,0)+IF(N37&gt;0,0.6,0)),3)</f>
        <v>0</v>
      </c>
      <c r="AD37" s="97"/>
      <c r="AE37" s="97"/>
      <c r="AF37" s="97"/>
      <c r="AG37" s="97"/>
      <c r="AH37" s="97"/>
      <c r="AI37" s="97"/>
      <c r="AJ37" s="97"/>
      <c r="AK37" s="97"/>
      <c r="AL37" s="97"/>
      <c r="AM37" s="97"/>
      <c r="AN37" s="97"/>
      <c r="AO37" s="97"/>
      <c r="AP37" s="97"/>
      <c r="AQ37" s="97"/>
      <c r="AR37" s="97"/>
      <c r="AS37" s="97"/>
      <c r="AT37" s="97"/>
    </row>
    <row r="38" spans="1:46" ht="23.65" customHeight="1" thickTop="1" thickBot="1" x14ac:dyDescent="0.4">
      <c r="A38" s="630" t="s">
        <v>109</v>
      </c>
      <c r="B38" s="631"/>
      <c r="C38" s="631"/>
      <c r="D38" s="631"/>
      <c r="E38" s="631"/>
      <c r="F38" s="634" t="str">
        <f>IF(+Anno_1=0,"",+Anno_1)</f>
        <v/>
      </c>
      <c r="G38" s="635"/>
      <c r="H38" s="211" t="s">
        <v>101</v>
      </c>
      <c r="I38" s="638" t="s">
        <v>154</v>
      </c>
      <c r="J38" s="639"/>
      <c r="K38" s="639"/>
      <c r="L38" s="640"/>
      <c r="M38" s="385">
        <f>SUMIFS(M6:M15,G6:G15,"ALTRO",H6:H15,"ENTE")</f>
        <v>0</v>
      </c>
      <c r="N38" s="91">
        <f t="shared" si="50"/>
        <v>0</v>
      </c>
      <c r="O38" s="92">
        <f t="shared" si="51"/>
        <v>0</v>
      </c>
      <c r="P38" s="93">
        <f t="shared" si="52"/>
        <v>0</v>
      </c>
      <c r="Q38" s="6">
        <f t="shared" si="53"/>
        <v>0</v>
      </c>
      <c r="R38" s="6">
        <f t="shared" si="54"/>
        <v>0</v>
      </c>
      <c r="S38" s="6">
        <f t="shared" si="55"/>
        <v>0</v>
      </c>
      <c r="T38" s="6">
        <f t="shared" si="56"/>
        <v>0</v>
      </c>
      <c r="U38" s="6">
        <f t="shared" si="57"/>
        <v>0</v>
      </c>
      <c r="V38" s="6">
        <f t="shared" si="58"/>
        <v>0</v>
      </c>
      <c r="W38" s="6">
        <f t="shared" si="59"/>
        <v>0</v>
      </c>
      <c r="X38" s="6">
        <f t="shared" si="60"/>
        <v>0</v>
      </c>
      <c r="AB38" s="97"/>
      <c r="AC38" s="386">
        <f>ROUND(IF(IF(O38&gt;12,0.6,O38*0.05)+IF(P38&gt;15,0.05,0)+IF(N38&gt;0,0.6,0)&gt;12,0.6,IF(O38&gt;12,0.6,O38*0.05)+IF(P38&gt;15,0.05,0)+IF(N38&gt;0,0.6,0)),3)</f>
        <v>0</v>
      </c>
      <c r="AD38" s="97"/>
      <c r="AE38" s="97"/>
      <c r="AF38" s="97"/>
      <c r="AG38" s="97"/>
      <c r="AH38" s="97"/>
      <c r="AI38" s="97"/>
      <c r="AJ38" s="97"/>
      <c r="AK38" s="97"/>
      <c r="AL38" s="97"/>
      <c r="AM38" s="97"/>
      <c r="AN38" s="97"/>
      <c r="AO38" s="97"/>
      <c r="AP38" s="97"/>
      <c r="AQ38" s="97"/>
      <c r="AR38" s="97"/>
      <c r="AS38" s="97"/>
      <c r="AT38" s="97"/>
    </row>
    <row r="39" spans="1:46" ht="23.65" customHeight="1" thickTop="1" thickBot="1" x14ac:dyDescent="0.4">
      <c r="A39" s="632"/>
      <c r="B39" s="633"/>
      <c r="C39" s="633"/>
      <c r="D39" s="633"/>
      <c r="E39" s="633"/>
      <c r="F39" s="636"/>
      <c r="G39" s="637"/>
      <c r="H39" s="656" t="s">
        <v>110</v>
      </c>
      <c r="I39" s="657"/>
      <c r="J39" s="657"/>
      <c r="K39" s="657"/>
      <c r="L39" s="658"/>
      <c r="M39" s="390">
        <f>SUM(M34:M38)</f>
        <v>0</v>
      </c>
      <c r="N39" s="148">
        <f t="shared" si="50"/>
        <v>0</v>
      </c>
      <c r="O39" s="146">
        <f t="shared" si="51"/>
        <v>0</v>
      </c>
      <c r="P39" s="147">
        <f t="shared" si="52"/>
        <v>0</v>
      </c>
      <c r="Q39" s="6">
        <f t="shared" si="53"/>
        <v>0</v>
      </c>
      <c r="R39" s="6">
        <f>M39/365</f>
        <v>0</v>
      </c>
      <c r="S39" s="6">
        <f t="shared" si="55"/>
        <v>0</v>
      </c>
      <c r="T39" s="6">
        <f t="shared" si="56"/>
        <v>0</v>
      </c>
      <c r="U39" s="6">
        <f>M39-T39</f>
        <v>0</v>
      </c>
      <c r="V39" s="6">
        <f t="shared" si="58"/>
        <v>0</v>
      </c>
      <c r="W39" s="6">
        <f t="shared" si="59"/>
        <v>0</v>
      </c>
      <c r="X39" s="6">
        <f t="shared" si="60"/>
        <v>0</v>
      </c>
      <c r="AB39" s="97"/>
      <c r="AC39" s="388">
        <f>IF(SUM(AC34:AC38)&gt;6,6,SUM(AC34:AC38))</f>
        <v>0</v>
      </c>
      <c r="AD39" s="97"/>
      <c r="AE39" s="97"/>
      <c r="AF39" s="97"/>
      <c r="AG39" s="97"/>
      <c r="AH39" s="97"/>
      <c r="AI39" s="97"/>
      <c r="AJ39" s="97"/>
      <c r="AK39" s="97"/>
      <c r="AL39" s="97"/>
      <c r="AM39" s="97"/>
      <c r="AN39" s="97"/>
      <c r="AO39" s="97"/>
      <c r="AP39" s="97"/>
      <c r="AQ39" s="97"/>
      <c r="AR39" s="97"/>
      <c r="AS39" s="97"/>
      <c r="AT39" s="97"/>
    </row>
    <row r="40" spans="1:46" ht="23.25" x14ac:dyDescent="0.2">
      <c r="A40" s="97"/>
      <c r="B40" s="97"/>
      <c r="C40" s="97"/>
      <c r="D40" s="97"/>
      <c r="E40" s="97"/>
      <c r="F40" s="97"/>
      <c r="G40" s="97"/>
      <c r="H40" s="105"/>
      <c r="I40" s="106"/>
      <c r="J40" s="101"/>
      <c r="K40" s="101"/>
      <c r="L40" s="101"/>
      <c r="M40" s="102"/>
      <c r="N40" s="111"/>
      <c r="O40" s="111"/>
      <c r="P40" s="111"/>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row>
    <row r="41" spans="1:46" ht="23.25" x14ac:dyDescent="0.2">
      <c r="A41" s="97"/>
      <c r="B41" s="97"/>
      <c r="C41" s="97"/>
      <c r="D41" s="97"/>
      <c r="E41" s="97"/>
      <c r="F41" s="97"/>
      <c r="G41" s="97"/>
      <c r="H41" s="105"/>
      <c r="I41" s="106"/>
      <c r="J41" s="101"/>
      <c r="K41" s="101"/>
      <c r="L41" s="101"/>
      <c r="M41" s="102"/>
      <c r="N41" s="111"/>
      <c r="O41" s="111"/>
      <c r="P41" s="111"/>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row>
    <row r="42" spans="1:46" x14ac:dyDescent="0.2">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row>
    <row r="43" spans="1:46" x14ac:dyDescent="0.2">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row>
    <row r="44" spans="1:46"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row>
    <row r="45" spans="1:46"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row>
    <row r="46" spans="1:46"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row>
    <row r="47" spans="1:46"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row>
    <row r="48" spans="1:46"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row>
    <row r="49" spans="1:46"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row>
    <row r="50" spans="1:46" x14ac:dyDescent="0.2">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row>
    <row r="51" spans="1:46" x14ac:dyDescent="0.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row>
    <row r="52" spans="1:46" x14ac:dyDescent="0.2">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row>
    <row r="53" spans="1:46" x14ac:dyDescent="0.2">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row>
    <row r="54" spans="1:46"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row>
    <row r="55" spans="1:46" x14ac:dyDescent="0.2">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row>
    <row r="56" spans="1:46"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row>
    <row r="57" spans="1:46" x14ac:dyDescent="0.2">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row>
    <row r="58" spans="1:46" x14ac:dyDescent="0.2">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row>
    <row r="59" spans="1:46" x14ac:dyDescent="0.2">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row>
    <row r="60" spans="1:46" x14ac:dyDescent="0.2">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row>
    <row r="61" spans="1:46" x14ac:dyDescent="0.2">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row>
    <row r="62" spans="1:46" x14ac:dyDescent="0.2">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row>
    <row r="63" spans="1:46" x14ac:dyDescent="0.2">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row>
    <row r="64" spans="1:46" x14ac:dyDescent="0.2">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row>
    <row r="65" spans="1:46" x14ac:dyDescent="0.2">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row>
    <row r="66" spans="1:46" x14ac:dyDescent="0.2">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row>
    <row r="67" spans="1:46" x14ac:dyDescent="0.2">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row>
    <row r="68" spans="1:46" x14ac:dyDescent="0.2">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row>
    <row r="69" spans="1:46" x14ac:dyDescent="0.2">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row>
    <row r="70" spans="1:46" x14ac:dyDescent="0.2">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row>
    <row r="71" spans="1:46" x14ac:dyDescent="0.2">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row>
    <row r="72" spans="1:46" x14ac:dyDescent="0.2">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row>
    <row r="73" spans="1:46" x14ac:dyDescent="0.2">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row>
    <row r="74" spans="1:46" x14ac:dyDescent="0.2">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row>
    <row r="75" spans="1:46" x14ac:dyDescent="0.2">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row>
    <row r="76" spans="1:46" x14ac:dyDescent="0.2">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row>
    <row r="77" spans="1:46" x14ac:dyDescent="0.2">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row>
    <row r="78" spans="1:46" x14ac:dyDescent="0.2">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row>
    <row r="79" spans="1:46" x14ac:dyDescent="0.2">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row>
    <row r="80" spans="1:46" x14ac:dyDescent="0.2">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row>
    <row r="81" spans="1:46" x14ac:dyDescent="0.2">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row>
    <row r="82" spans="1:46" x14ac:dyDescent="0.2">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row>
    <row r="83" spans="1:46" x14ac:dyDescent="0.2">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row>
    <row r="84" spans="1:46" x14ac:dyDescent="0.2">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row>
    <row r="85" spans="1:46" x14ac:dyDescent="0.2">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row>
    <row r="86" spans="1:46" x14ac:dyDescent="0.2">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row>
    <row r="87" spans="1:46" x14ac:dyDescent="0.2">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row>
    <row r="88" spans="1:46" x14ac:dyDescent="0.2">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row>
    <row r="89" spans="1:46" x14ac:dyDescent="0.2">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row>
    <row r="90" spans="1:46" x14ac:dyDescent="0.2">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row>
    <row r="91" spans="1:46" x14ac:dyDescent="0.2">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row>
    <row r="92" spans="1:46" x14ac:dyDescent="0.2">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row>
    <row r="93" spans="1:46" x14ac:dyDescent="0.2">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row>
    <row r="94" spans="1:46" x14ac:dyDescent="0.2">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row>
    <row r="95" spans="1:46" x14ac:dyDescent="0.2">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row>
    <row r="96" spans="1:46" x14ac:dyDescent="0.2">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row>
    <row r="97" spans="1:46" x14ac:dyDescent="0.2">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row>
    <row r="98" spans="1:46" x14ac:dyDescent="0.2">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row>
    <row r="99" spans="1:46" x14ac:dyDescent="0.2">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row>
    <row r="100" spans="1:46" x14ac:dyDescent="0.2">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row>
    <row r="101" spans="1:46" x14ac:dyDescent="0.2">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row>
    <row r="102" spans="1:46" x14ac:dyDescent="0.2">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row>
  </sheetData>
  <sheetProtection algorithmName="SHA-512" hashValue="24qaW2uOGqB2HVd7peVyOXkqqiV3SsF9vhPT09aouerOB23hoTDxQcQC8X7cZgfkdafNFX/C7uH2DuwTnroG1w==" saltValue="gM61DpGuTq7Ccz8a3lneiQ==" spinCount="100000" sheet="1" objects="1" scenarios="1"/>
  <mergeCells count="70">
    <mergeCell ref="AF2:AG2"/>
    <mergeCell ref="AI4:AN4"/>
    <mergeCell ref="AI6:AN6"/>
    <mergeCell ref="AI10:AN10"/>
    <mergeCell ref="AI11:AN11"/>
    <mergeCell ref="AE4:AG6"/>
    <mergeCell ref="AI1:AN2"/>
    <mergeCell ref="AI12:AN13"/>
    <mergeCell ref="A38:E39"/>
    <mergeCell ref="F38:G39"/>
    <mergeCell ref="AE8:AG8"/>
    <mergeCell ref="AE7:AG7"/>
    <mergeCell ref="I38:L38"/>
    <mergeCell ref="H39:L39"/>
    <mergeCell ref="A34:G34"/>
    <mergeCell ref="I34:L34"/>
    <mergeCell ref="A35:G37"/>
    <mergeCell ref="I35:L35"/>
    <mergeCell ref="I36:L36"/>
    <mergeCell ref="I37:L37"/>
    <mergeCell ref="A27:G29"/>
    <mergeCell ref="I27:L27"/>
    <mergeCell ref="I28:L28"/>
    <mergeCell ref="A26:G26"/>
    <mergeCell ref="I26:L26"/>
    <mergeCell ref="A22:E23"/>
    <mergeCell ref="F22:G23"/>
    <mergeCell ref="A30:E31"/>
    <mergeCell ref="F30:G31"/>
    <mergeCell ref="I29:L29"/>
    <mergeCell ref="I30:L30"/>
    <mergeCell ref="H31:L31"/>
    <mergeCell ref="I22:L22"/>
    <mergeCell ref="H23:L23"/>
    <mergeCell ref="A18:G18"/>
    <mergeCell ref="I18:L18"/>
    <mergeCell ref="A19:G21"/>
    <mergeCell ref="I19:L19"/>
    <mergeCell ref="I20:L20"/>
    <mergeCell ref="I21:L21"/>
    <mergeCell ref="A6:A15"/>
    <mergeCell ref="H6:L6"/>
    <mergeCell ref="AC6:AC15"/>
    <mergeCell ref="H7:L7"/>
    <mergeCell ref="H8:L8"/>
    <mergeCell ref="H9:L9"/>
    <mergeCell ref="H10:L10"/>
    <mergeCell ref="AD10:AD13"/>
    <mergeCell ref="AE10:AG15"/>
    <mergeCell ref="H11:L11"/>
    <mergeCell ref="H12:L12"/>
    <mergeCell ref="H13:L13"/>
    <mergeCell ref="H14:L14"/>
    <mergeCell ref="H15:L15"/>
    <mergeCell ref="H4:L5"/>
    <mergeCell ref="K1:AC2"/>
    <mergeCell ref="A1:B2"/>
    <mergeCell ref="C1:C2"/>
    <mergeCell ref="A4:A5"/>
    <mergeCell ref="B4:B5"/>
    <mergeCell ref="C4:C5"/>
    <mergeCell ref="D4:D5"/>
    <mergeCell ref="E4:E5"/>
    <mergeCell ref="F4:F5"/>
    <mergeCell ref="M4:M5"/>
    <mergeCell ref="N4:P4"/>
    <mergeCell ref="AC4:AC5"/>
    <mergeCell ref="H3:L3"/>
    <mergeCell ref="G4:G5"/>
    <mergeCell ref="F1:J2"/>
  </mergeCells>
  <pageMargins left="0.7" right="0.7" top="0.75" bottom="0.75" header="0.3" footer="0.3"/>
  <pageSetup paperSize="9" scale="6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6">
    <pageSetUpPr fitToPage="1"/>
  </sheetPr>
  <dimension ref="A1:AT102"/>
  <sheetViews>
    <sheetView showGridLines="0" topLeftCell="A13" zoomScale="75" zoomScaleNormal="75" workbookViewId="0">
      <selection activeCell="M34" sqref="M34:AC39"/>
    </sheetView>
  </sheetViews>
  <sheetFormatPr defaultRowHeight="12.75" x14ac:dyDescent="0.2"/>
  <cols>
    <col min="1" max="1" width="7" customWidth="1"/>
    <col min="2" max="2" width="3.83203125" customWidth="1"/>
    <col min="3" max="3" width="28.6640625" customWidth="1"/>
    <col min="4" max="5" width="18.83203125" customWidth="1"/>
    <col min="6" max="6" width="15.6640625" customWidth="1"/>
    <col min="7" max="7" width="12.6640625" customWidth="1"/>
    <col min="8" max="8" width="5.6640625" customWidth="1"/>
    <col min="9" max="12" width="1.83203125" customWidth="1"/>
    <col min="13" max="13" width="9.6640625" customWidth="1"/>
    <col min="14" max="16" width="6.1640625" customWidth="1"/>
    <col min="17" max="26" width="0" hidden="1" customWidth="1"/>
    <col min="27" max="27" width="0.1640625" customWidth="1"/>
    <col min="28" max="28" width="2" customWidth="1"/>
    <col min="29" max="29" width="12.6640625" customWidth="1"/>
    <col min="30" max="30" width="2.6640625" customWidth="1"/>
    <col min="31" max="31" width="20.33203125" customWidth="1"/>
    <col min="32" max="32" width="1.6640625" customWidth="1"/>
    <col min="33" max="33" width="6.6640625" customWidth="1"/>
    <col min="34" max="34" width="2.6640625" customWidth="1"/>
    <col min="39" max="39" width="2.6640625" customWidth="1"/>
  </cols>
  <sheetData>
    <row r="1" spans="1:46" ht="25.15" customHeight="1" thickBot="1" x14ac:dyDescent="0.25">
      <c r="A1" s="691" t="s">
        <v>108</v>
      </c>
      <c r="B1" s="692"/>
      <c r="C1" s="695"/>
      <c r="D1" s="149" t="s">
        <v>84</v>
      </c>
      <c r="E1" s="150" t="s">
        <v>5</v>
      </c>
      <c r="F1" s="676" t="s">
        <v>142</v>
      </c>
      <c r="G1" s="677"/>
      <c r="H1" s="677"/>
      <c r="I1" s="677"/>
      <c r="J1" s="677"/>
      <c r="K1" s="670" t="str">
        <f>IF(+'SCHEDE '!B2=0,"Inserire il nome nel file SCHEDE",+'SCHEDE '!B2)</f>
        <v/>
      </c>
      <c r="L1" s="671"/>
      <c r="M1" s="671"/>
      <c r="N1" s="671"/>
      <c r="O1" s="671"/>
      <c r="P1" s="671"/>
      <c r="Q1" s="671"/>
      <c r="R1" s="671"/>
      <c r="S1" s="671"/>
      <c r="T1" s="671"/>
      <c r="U1" s="671"/>
      <c r="V1" s="671"/>
      <c r="W1" s="671"/>
      <c r="X1" s="671"/>
      <c r="Y1" s="671"/>
      <c r="Z1" s="671"/>
      <c r="AA1" s="671"/>
      <c r="AB1" s="671"/>
      <c r="AC1" s="672"/>
      <c r="AD1" s="97"/>
      <c r="AE1" s="97"/>
      <c r="AF1" s="97"/>
      <c r="AG1" s="97"/>
      <c r="AH1" s="97"/>
      <c r="AI1" s="617" t="s">
        <v>228</v>
      </c>
      <c r="AJ1" s="618"/>
      <c r="AK1" s="618"/>
      <c r="AL1" s="618"/>
      <c r="AM1" s="618"/>
      <c r="AN1" s="619"/>
      <c r="AO1" s="97"/>
      <c r="AP1" s="97"/>
      <c r="AQ1" s="97"/>
      <c r="AR1" s="97"/>
      <c r="AS1" s="97"/>
      <c r="AT1" s="97"/>
    </row>
    <row r="2" spans="1:46" ht="25.15" customHeight="1" thickBot="1" x14ac:dyDescent="0.25">
      <c r="A2" s="693"/>
      <c r="B2" s="694"/>
      <c r="C2" s="696"/>
      <c r="D2" s="136"/>
      <c r="E2" s="137"/>
      <c r="F2" s="678"/>
      <c r="G2" s="679"/>
      <c r="H2" s="679"/>
      <c r="I2" s="679"/>
      <c r="J2" s="679"/>
      <c r="K2" s="673"/>
      <c r="L2" s="674"/>
      <c r="M2" s="674"/>
      <c r="N2" s="674"/>
      <c r="O2" s="674"/>
      <c r="P2" s="674"/>
      <c r="Q2" s="674"/>
      <c r="R2" s="674"/>
      <c r="S2" s="674"/>
      <c r="T2" s="674"/>
      <c r="U2" s="674"/>
      <c r="V2" s="674"/>
      <c r="W2" s="674"/>
      <c r="X2" s="674"/>
      <c r="Y2" s="674"/>
      <c r="Z2" s="674"/>
      <c r="AA2" s="674"/>
      <c r="AB2" s="674"/>
      <c r="AC2" s="675"/>
      <c r="AD2" s="97"/>
      <c r="AE2" s="117" t="s">
        <v>7</v>
      </c>
      <c r="AF2" s="721" t="str">
        <f>+'1999-00'!AF2</f>
        <v>21.3</v>
      </c>
      <c r="AG2" s="722"/>
      <c r="AH2" s="97"/>
      <c r="AI2" s="620"/>
      <c r="AJ2" s="621"/>
      <c r="AK2" s="621"/>
      <c r="AL2" s="621"/>
      <c r="AM2" s="621"/>
      <c r="AN2" s="622"/>
      <c r="AO2" s="97"/>
      <c r="AP2" s="97"/>
      <c r="AQ2" s="97"/>
      <c r="AR2" s="97"/>
      <c r="AS2" s="97"/>
      <c r="AT2" s="97"/>
    </row>
    <row r="3" spans="1:46" ht="25.15" customHeight="1" thickBot="1" x14ac:dyDescent="0.25">
      <c r="A3" s="112"/>
      <c r="B3" s="112"/>
      <c r="C3" s="112"/>
      <c r="D3" s="112"/>
      <c r="E3" s="112"/>
      <c r="F3" s="135"/>
      <c r="G3" s="134" t="s">
        <v>134</v>
      </c>
      <c r="H3" s="698" t="s">
        <v>143</v>
      </c>
      <c r="I3" s="699"/>
      <c r="J3" s="699"/>
      <c r="K3" s="699"/>
      <c r="L3" s="700"/>
      <c r="M3" s="112"/>
      <c r="N3" s="112"/>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row>
    <row r="4" spans="1:46" ht="30" customHeight="1" thickTop="1" x14ac:dyDescent="0.2">
      <c r="A4" s="762" t="s">
        <v>108</v>
      </c>
      <c r="B4" s="746" t="s">
        <v>89</v>
      </c>
      <c r="C4" s="703" t="s">
        <v>83</v>
      </c>
      <c r="D4" s="701" t="s">
        <v>84</v>
      </c>
      <c r="E4" s="701" t="s">
        <v>5</v>
      </c>
      <c r="F4" s="748" t="s">
        <v>107</v>
      </c>
      <c r="G4" s="689" t="s">
        <v>151</v>
      </c>
      <c r="H4" s="680" t="s">
        <v>149</v>
      </c>
      <c r="I4" s="681"/>
      <c r="J4" s="681"/>
      <c r="K4" s="681"/>
      <c r="L4" s="682"/>
      <c r="M4" s="716" t="s">
        <v>6</v>
      </c>
      <c r="N4" s="718" t="s">
        <v>88</v>
      </c>
      <c r="O4" s="719"/>
      <c r="P4" s="720"/>
      <c r="Q4" s="72" t="s">
        <v>90</v>
      </c>
      <c r="R4" s="72" t="s">
        <v>91</v>
      </c>
      <c r="S4" s="72" t="s">
        <v>92</v>
      </c>
      <c r="T4" s="72" t="s">
        <v>93</v>
      </c>
      <c r="U4" s="72" t="s">
        <v>94</v>
      </c>
      <c r="V4" s="72" t="s">
        <v>95</v>
      </c>
      <c r="W4" s="72" t="s">
        <v>96</v>
      </c>
      <c r="X4" s="72" t="s">
        <v>97</v>
      </c>
      <c r="Y4" s="72" t="s">
        <v>98</v>
      </c>
      <c r="AA4" s="69"/>
      <c r="AB4" s="97"/>
      <c r="AC4" s="764" t="s">
        <v>135</v>
      </c>
      <c r="AD4" s="98"/>
      <c r="AE4" s="731" t="s">
        <v>111</v>
      </c>
      <c r="AF4" s="732"/>
      <c r="AG4" s="733"/>
      <c r="AH4" s="97"/>
      <c r="AI4" s="623" t="s">
        <v>144</v>
      </c>
      <c r="AJ4" s="623"/>
      <c r="AK4" s="623"/>
      <c r="AL4" s="623"/>
      <c r="AM4" s="623"/>
      <c r="AN4" s="623"/>
      <c r="AO4" s="97"/>
      <c r="AP4" s="97"/>
      <c r="AQ4" s="97"/>
      <c r="AR4" s="97"/>
      <c r="AS4" s="97"/>
      <c r="AT4" s="97"/>
    </row>
    <row r="5" spans="1:46" ht="30" customHeight="1" thickBot="1" x14ac:dyDescent="0.25">
      <c r="A5" s="763"/>
      <c r="B5" s="747"/>
      <c r="C5" s="704"/>
      <c r="D5" s="702"/>
      <c r="E5" s="702"/>
      <c r="F5" s="749"/>
      <c r="G5" s="690"/>
      <c r="H5" s="683"/>
      <c r="I5" s="684"/>
      <c r="J5" s="684"/>
      <c r="K5" s="684"/>
      <c r="L5" s="685"/>
      <c r="M5" s="717"/>
      <c r="N5" s="68" t="s">
        <v>85</v>
      </c>
      <c r="O5" s="4" t="s">
        <v>86</v>
      </c>
      <c r="P5" s="5" t="s">
        <v>87</v>
      </c>
      <c r="Q5" s="72" t="s">
        <v>99</v>
      </c>
      <c r="R5" s="73"/>
      <c r="S5" s="73"/>
      <c r="T5" s="73"/>
      <c r="U5" s="73"/>
      <c r="V5" s="73"/>
      <c r="W5" s="73"/>
      <c r="X5" s="73"/>
      <c r="Y5" s="73"/>
      <c r="AA5" s="69"/>
      <c r="AB5" s="97"/>
      <c r="AC5" s="765"/>
      <c r="AD5" s="98"/>
      <c r="AE5" s="734"/>
      <c r="AF5" s="735"/>
      <c r="AG5" s="736"/>
      <c r="AH5" s="97"/>
      <c r="AI5" s="215" t="s">
        <v>145</v>
      </c>
      <c r="AJ5" s="215"/>
      <c r="AK5" s="215"/>
      <c r="AL5" s="215"/>
      <c r="AM5" s="290"/>
      <c r="AN5" s="297"/>
      <c r="AO5" s="97"/>
      <c r="AP5" s="97"/>
      <c r="AQ5" s="97"/>
      <c r="AR5" s="97"/>
      <c r="AS5" s="97"/>
      <c r="AT5" s="97"/>
    </row>
    <row r="6" spans="1:46" ht="25.15" customHeight="1" thickTop="1" thickBot="1" x14ac:dyDescent="0.4">
      <c r="A6" s="705" t="str">
        <f>IF(+Anno_1=0,"",+Anno_1)</f>
        <v/>
      </c>
      <c r="B6" s="70">
        <v>1</v>
      </c>
      <c r="C6" s="113"/>
      <c r="D6" s="141"/>
      <c r="E6" s="142"/>
      <c r="F6" s="377" t="str">
        <f t="shared" ref="F6:F15" si="0">IF(OR(D6=0,E6=0,+Anno_1=0),"",IF(OR(E6&gt;data_2,D6&lt;data_1),"DATA ERRATA","ok"))</f>
        <v/>
      </c>
      <c r="G6" s="139"/>
      <c r="H6" s="686"/>
      <c r="I6" s="687"/>
      <c r="J6" s="687"/>
      <c r="K6" s="687"/>
      <c r="L6" s="688"/>
      <c r="M6" s="378">
        <f>IF(G6=0,0,      IF(H6=0,0,IF(AND(G6&lt;&gt;"AA",G6&lt;&gt;"AT",G6&lt;&gt;"CS",G6&lt;&gt;"ALTRO"),"ERRORE",IF(AND(H6&lt;&gt;"NON",H6&lt;&gt;"SS",H6&lt;&gt;"ENTE"),"ERRORE",ROUND(E6-D6+1,0)))))</f>
        <v>0</v>
      </c>
      <c r="N6" s="85">
        <f t="shared" ref="N6:N9" si="1">FLOOR(R6,1)</f>
        <v>0</v>
      </c>
      <c r="O6" s="379">
        <f>FLOOR(V6,1)</f>
        <v>0</v>
      </c>
      <c r="P6" s="87">
        <f t="shared" ref="P6:P9" si="2">U6-X6</f>
        <v>0</v>
      </c>
      <c r="Q6" s="71">
        <f t="shared" ref="Q6:Q9" si="3">T6+X6+Y6</f>
        <v>0</v>
      </c>
      <c r="R6" s="6">
        <f t="shared" ref="R6:R9" si="4">M6/365</f>
        <v>0</v>
      </c>
      <c r="S6" s="6">
        <f t="shared" ref="S6:S16" si="5">FLOOR(R6,1)</f>
        <v>0</v>
      </c>
      <c r="T6" s="6">
        <f t="shared" ref="T6:T16" si="6">S6*365</f>
        <v>0</v>
      </c>
      <c r="U6" s="6">
        <f t="shared" ref="U6:U9" si="7">M6-T6</f>
        <v>0</v>
      </c>
      <c r="V6" s="6">
        <f t="shared" ref="V6:V16" si="8">U6/30</f>
        <v>0</v>
      </c>
      <c r="W6" s="6">
        <f t="shared" ref="W6:W16" si="9">FLOOR(V6,1)</f>
        <v>0</v>
      </c>
      <c r="X6" s="6">
        <f t="shared" ref="X6:X16" si="10">W6*30</f>
        <v>0</v>
      </c>
      <c r="Y6" s="6">
        <f t="shared" ref="Y6:Y9" si="11">U6-X6</f>
        <v>0</v>
      </c>
      <c r="AA6" s="69"/>
      <c r="AB6" s="97"/>
      <c r="AC6" s="705" t="str">
        <f>IF(+Anno_1=0,"",+Anno_1)</f>
        <v/>
      </c>
      <c r="AD6" s="99"/>
      <c r="AE6" s="734"/>
      <c r="AF6" s="735"/>
      <c r="AG6" s="736"/>
      <c r="AH6" s="97"/>
      <c r="AI6" s="623" t="s">
        <v>146</v>
      </c>
      <c r="AJ6" s="623"/>
      <c r="AK6" s="623"/>
      <c r="AL6" s="623"/>
      <c r="AM6" s="623"/>
      <c r="AN6" s="623"/>
      <c r="AO6" s="97"/>
      <c r="AP6" s="97"/>
      <c r="AQ6" s="97"/>
      <c r="AR6" s="97"/>
      <c r="AS6" s="97"/>
      <c r="AT6" s="97"/>
    </row>
    <row r="7" spans="1:46" ht="25.15" customHeight="1" thickBot="1" x14ac:dyDescent="0.4">
      <c r="A7" s="706"/>
      <c r="B7" s="70">
        <v>2</v>
      </c>
      <c r="C7" s="113"/>
      <c r="D7" s="141"/>
      <c r="E7" s="142"/>
      <c r="F7" s="377" t="str">
        <f t="shared" si="0"/>
        <v/>
      </c>
      <c r="G7" s="139"/>
      <c r="H7" s="766"/>
      <c r="I7" s="687"/>
      <c r="J7" s="687"/>
      <c r="K7" s="687"/>
      <c r="L7" s="767"/>
      <c r="M7" s="391">
        <f>IF(G7=0,0,      IF(H7=0,0,IF(AND(G7&lt;&gt;"AA",G7&lt;&gt;"AT",G7&lt;&gt;"CS",G7&lt;&gt;"ALTRO"),"ERRORE",IF(AND(H7&lt;&gt;"NON",H7&lt;&gt;"SS",H7&lt;&gt;"ENTE"),"ERRORE",ROUND(E7-D7+1,0)))))</f>
        <v>0</v>
      </c>
      <c r="N7" s="85">
        <f t="shared" si="1"/>
        <v>0</v>
      </c>
      <c r="O7" s="86">
        <f t="shared" ref="O7:O9" si="12">FLOOR(V7,1)</f>
        <v>0</v>
      </c>
      <c r="P7" s="87">
        <f t="shared" si="2"/>
        <v>0</v>
      </c>
      <c r="Q7" s="71">
        <f t="shared" si="3"/>
        <v>0</v>
      </c>
      <c r="R7" s="6">
        <f t="shared" si="4"/>
        <v>0</v>
      </c>
      <c r="S7" s="6">
        <f t="shared" si="5"/>
        <v>0</v>
      </c>
      <c r="T7" s="6">
        <f t="shared" si="6"/>
        <v>0</v>
      </c>
      <c r="U7" s="6">
        <f t="shared" si="7"/>
        <v>0</v>
      </c>
      <c r="V7" s="6">
        <f t="shared" si="8"/>
        <v>0</v>
      </c>
      <c r="W7" s="6">
        <f t="shared" si="9"/>
        <v>0</v>
      </c>
      <c r="X7" s="6">
        <f t="shared" si="10"/>
        <v>0</v>
      </c>
      <c r="Y7" s="6">
        <f t="shared" si="11"/>
        <v>0</v>
      </c>
      <c r="AA7" s="69"/>
      <c r="AB7" s="97"/>
      <c r="AC7" s="706"/>
      <c r="AD7" s="100"/>
      <c r="AE7" s="711" t="s">
        <v>155</v>
      </c>
      <c r="AF7" s="712"/>
      <c r="AG7" s="713"/>
      <c r="AH7" s="97"/>
      <c r="AI7" s="215" t="s">
        <v>147</v>
      </c>
      <c r="AJ7" s="215"/>
      <c r="AK7" s="215"/>
      <c r="AL7" s="290"/>
      <c r="AM7" s="291"/>
      <c r="AN7" s="297"/>
      <c r="AO7" s="97"/>
      <c r="AP7" s="97"/>
      <c r="AQ7" s="97"/>
      <c r="AR7" s="97"/>
      <c r="AS7" s="97"/>
      <c r="AT7" s="97"/>
    </row>
    <row r="8" spans="1:46" ht="25.15" customHeight="1" thickBot="1" x14ac:dyDescent="0.4">
      <c r="A8" s="706"/>
      <c r="B8" s="70">
        <v>3</v>
      </c>
      <c r="C8" s="113"/>
      <c r="D8" s="141"/>
      <c r="E8" s="142"/>
      <c r="F8" s="377" t="str">
        <f t="shared" si="0"/>
        <v/>
      </c>
      <c r="G8" s="139"/>
      <c r="H8" s="766"/>
      <c r="I8" s="687"/>
      <c r="J8" s="687"/>
      <c r="K8" s="687"/>
      <c r="L8" s="767"/>
      <c r="M8" s="391">
        <f t="shared" ref="M8:M15" si="13">IF(G8=0,0,      IF(H8=0,0,IF(AND(G8&lt;&gt;"AA",G8&lt;&gt;"AT",G8&lt;&gt;"CS",G8&lt;&gt;"ALTRO"),"ERRORE",IF(AND(H8&lt;&gt;"NON",H8&lt;&gt;"SS",H8&lt;&gt;"ENTE"),"ERRORE",ROUND(E8-D8+1,0)))))</f>
        <v>0</v>
      </c>
      <c r="N8" s="85">
        <f t="shared" si="1"/>
        <v>0</v>
      </c>
      <c r="O8" s="86">
        <f t="shared" si="12"/>
        <v>0</v>
      </c>
      <c r="P8" s="87">
        <f t="shared" si="2"/>
        <v>0</v>
      </c>
      <c r="Q8" s="71">
        <f t="shared" si="3"/>
        <v>0</v>
      </c>
      <c r="R8" s="6">
        <f t="shared" si="4"/>
        <v>0</v>
      </c>
      <c r="S8" s="6">
        <f t="shared" si="5"/>
        <v>0</v>
      </c>
      <c r="T8" s="6">
        <f t="shared" si="6"/>
        <v>0</v>
      </c>
      <c r="U8" s="6">
        <f t="shared" si="7"/>
        <v>0</v>
      </c>
      <c r="V8" s="6">
        <f t="shared" si="8"/>
        <v>0</v>
      </c>
      <c r="W8" s="6">
        <f t="shared" si="9"/>
        <v>0</v>
      </c>
      <c r="X8" s="6">
        <f t="shared" si="10"/>
        <v>0</v>
      </c>
      <c r="Y8" s="6">
        <f t="shared" si="11"/>
        <v>0</v>
      </c>
      <c r="AA8" s="69"/>
      <c r="AB8" s="97"/>
      <c r="AC8" s="706"/>
      <c r="AD8" s="100"/>
      <c r="AE8" s="708" t="s">
        <v>131</v>
      </c>
      <c r="AF8" s="709"/>
      <c r="AG8" s="710"/>
      <c r="AH8" s="97"/>
      <c r="AI8" s="97"/>
      <c r="AJ8" s="97"/>
      <c r="AK8" s="97"/>
      <c r="AL8" s="97"/>
      <c r="AM8" s="97"/>
      <c r="AN8" s="97"/>
      <c r="AO8" s="97"/>
      <c r="AP8" s="97"/>
      <c r="AQ8" s="97"/>
      <c r="AR8" s="97"/>
      <c r="AS8" s="97"/>
      <c r="AT8" s="97"/>
    </row>
    <row r="9" spans="1:46" ht="25.15" customHeight="1" thickBot="1" x14ac:dyDescent="0.4">
      <c r="A9" s="706"/>
      <c r="B9" s="70">
        <v>4</v>
      </c>
      <c r="C9" s="113"/>
      <c r="D9" s="141"/>
      <c r="E9" s="142"/>
      <c r="F9" s="377" t="str">
        <f t="shared" si="0"/>
        <v/>
      </c>
      <c r="G9" s="139"/>
      <c r="H9" s="766"/>
      <c r="I9" s="687"/>
      <c r="J9" s="687"/>
      <c r="K9" s="687"/>
      <c r="L9" s="767"/>
      <c r="M9" s="391">
        <f t="shared" si="13"/>
        <v>0</v>
      </c>
      <c r="N9" s="85">
        <f t="shared" si="1"/>
        <v>0</v>
      </c>
      <c r="O9" s="86">
        <f t="shared" si="12"/>
        <v>0</v>
      </c>
      <c r="P9" s="87">
        <f t="shared" si="2"/>
        <v>0</v>
      </c>
      <c r="Q9" s="71">
        <f t="shared" si="3"/>
        <v>0</v>
      </c>
      <c r="R9" s="6">
        <f t="shared" si="4"/>
        <v>0</v>
      </c>
      <c r="S9" s="6">
        <f t="shared" si="5"/>
        <v>0</v>
      </c>
      <c r="T9" s="6">
        <f t="shared" si="6"/>
        <v>0</v>
      </c>
      <c r="U9" s="6">
        <f t="shared" si="7"/>
        <v>0</v>
      </c>
      <c r="V9" s="6">
        <f t="shared" si="8"/>
        <v>0</v>
      </c>
      <c r="W9" s="6">
        <f t="shared" si="9"/>
        <v>0</v>
      </c>
      <c r="X9" s="6">
        <f t="shared" si="10"/>
        <v>0</v>
      </c>
      <c r="Y9" s="6">
        <f t="shared" si="11"/>
        <v>0</v>
      </c>
      <c r="AA9" s="69"/>
      <c r="AB9" s="97"/>
      <c r="AC9" s="706"/>
      <c r="AD9" s="100"/>
      <c r="AE9" s="100"/>
      <c r="AF9" s="100"/>
      <c r="AG9" s="100"/>
      <c r="AH9" s="97"/>
      <c r="AI9" s="97"/>
      <c r="AJ9" s="97"/>
      <c r="AK9" s="97"/>
      <c r="AL9" s="97"/>
      <c r="AM9" s="97"/>
      <c r="AN9" s="97"/>
      <c r="AO9" s="97"/>
      <c r="AP9" s="97"/>
      <c r="AQ9" s="97"/>
      <c r="AR9" s="97"/>
      <c r="AS9" s="97"/>
      <c r="AT9" s="97"/>
    </row>
    <row r="10" spans="1:46" ht="25.15" customHeight="1" thickBot="1" x14ac:dyDescent="0.4">
      <c r="A10" s="706"/>
      <c r="B10" s="70">
        <v>5</v>
      </c>
      <c r="C10" s="113"/>
      <c r="D10" s="141"/>
      <c r="E10" s="142"/>
      <c r="F10" s="377" t="str">
        <f t="shared" si="0"/>
        <v/>
      </c>
      <c r="G10" s="139"/>
      <c r="H10" s="766"/>
      <c r="I10" s="687"/>
      <c r="J10" s="687"/>
      <c r="K10" s="687"/>
      <c r="L10" s="767"/>
      <c r="M10" s="391">
        <f t="shared" si="13"/>
        <v>0</v>
      </c>
      <c r="N10" s="85">
        <f>FLOOR(R10,1)</f>
        <v>0</v>
      </c>
      <c r="O10" s="86">
        <f>FLOOR(V10,1)</f>
        <v>0</v>
      </c>
      <c r="P10" s="87">
        <f>U10-X10</f>
        <v>0</v>
      </c>
      <c r="Q10" s="71">
        <f>T10+X10+Y10</f>
        <v>0</v>
      </c>
      <c r="R10" s="6">
        <f>M10/365</f>
        <v>0</v>
      </c>
      <c r="S10" s="6">
        <f>FLOOR(R10,1)</f>
        <v>0</v>
      </c>
      <c r="T10" s="6">
        <f>S10*365</f>
        <v>0</v>
      </c>
      <c r="U10" s="6">
        <f>M10-T10</f>
        <v>0</v>
      </c>
      <c r="V10" s="6">
        <f>U10/30</f>
        <v>0</v>
      </c>
      <c r="W10" s="6">
        <f>FLOOR(V10,1)</f>
        <v>0</v>
      </c>
      <c r="X10" s="6">
        <f>W10*30</f>
        <v>0</v>
      </c>
      <c r="Y10" s="6">
        <f>U10-X10</f>
        <v>0</v>
      </c>
      <c r="AA10" s="69"/>
      <c r="AB10" s="97"/>
      <c r="AC10" s="706"/>
      <c r="AD10" s="697"/>
      <c r="AE10" s="737" t="s">
        <v>112</v>
      </c>
      <c r="AF10" s="738"/>
      <c r="AG10" s="739"/>
      <c r="AH10" s="97"/>
      <c r="AI10" s="624" t="s">
        <v>153</v>
      </c>
      <c r="AJ10" s="625"/>
      <c r="AK10" s="625"/>
      <c r="AL10" s="625"/>
      <c r="AM10" s="625"/>
      <c r="AN10" s="626"/>
      <c r="AO10" s="97"/>
      <c r="AP10" s="97"/>
      <c r="AQ10" s="97"/>
      <c r="AR10" s="97"/>
      <c r="AS10" s="97"/>
      <c r="AT10" s="97"/>
    </row>
    <row r="11" spans="1:46" ht="25.15" customHeight="1" thickBot="1" x14ac:dyDescent="0.4">
      <c r="A11" s="706"/>
      <c r="B11" s="70">
        <v>6</v>
      </c>
      <c r="C11" s="113"/>
      <c r="D11" s="141"/>
      <c r="E11" s="142"/>
      <c r="F11" s="377" t="str">
        <f t="shared" si="0"/>
        <v/>
      </c>
      <c r="G11" s="139"/>
      <c r="H11" s="766"/>
      <c r="I11" s="687"/>
      <c r="J11" s="687"/>
      <c r="K11" s="687"/>
      <c r="L11" s="767"/>
      <c r="M11" s="391">
        <f t="shared" si="13"/>
        <v>0</v>
      </c>
      <c r="N11" s="85">
        <f t="shared" ref="N11:N13" si="14">FLOOR(R11,1)</f>
        <v>0</v>
      </c>
      <c r="O11" s="86">
        <f t="shared" ref="O11:O13" si="15">FLOOR(V11,1)</f>
        <v>0</v>
      </c>
      <c r="P11" s="87">
        <f t="shared" ref="P11:P13" si="16">U11-X11</f>
        <v>0</v>
      </c>
      <c r="Q11" s="71">
        <f t="shared" ref="Q11:Q13" si="17">T11+X11+Y11</f>
        <v>0</v>
      </c>
      <c r="R11" s="6">
        <f t="shared" ref="R11:R13" si="18">M11/365</f>
        <v>0</v>
      </c>
      <c r="S11" s="6">
        <f t="shared" si="5"/>
        <v>0</v>
      </c>
      <c r="T11" s="6">
        <f t="shared" si="6"/>
        <v>0</v>
      </c>
      <c r="U11" s="6">
        <f t="shared" ref="U11:U13" si="19">M11-T11</f>
        <v>0</v>
      </c>
      <c r="V11" s="6">
        <f t="shared" si="8"/>
        <v>0</v>
      </c>
      <c r="W11" s="6">
        <f t="shared" si="9"/>
        <v>0</v>
      </c>
      <c r="X11" s="6">
        <f t="shared" si="10"/>
        <v>0</v>
      </c>
      <c r="Y11" s="6">
        <f t="shared" ref="Y11:Y13" si="20">U11-X11</f>
        <v>0</v>
      </c>
      <c r="AA11" s="69"/>
      <c r="AB11" s="97"/>
      <c r="AC11" s="706"/>
      <c r="AD11" s="697"/>
      <c r="AE11" s="740"/>
      <c r="AF11" s="741"/>
      <c r="AG11" s="742"/>
      <c r="AH11" s="97"/>
      <c r="AI11" s="624" t="s">
        <v>148</v>
      </c>
      <c r="AJ11" s="625"/>
      <c r="AK11" s="625"/>
      <c r="AL11" s="625"/>
      <c r="AM11" s="625"/>
      <c r="AN11" s="626"/>
      <c r="AO11" s="97"/>
      <c r="AP11" s="97"/>
      <c r="AQ11" s="97"/>
      <c r="AR11" s="97"/>
      <c r="AS11" s="97"/>
      <c r="AT11" s="97"/>
    </row>
    <row r="12" spans="1:46" ht="25.15" customHeight="1" thickBot="1" x14ac:dyDescent="0.4">
      <c r="A12" s="706"/>
      <c r="B12" s="70">
        <v>7</v>
      </c>
      <c r="C12" s="113"/>
      <c r="D12" s="141"/>
      <c r="E12" s="142"/>
      <c r="F12" s="377" t="str">
        <f t="shared" si="0"/>
        <v/>
      </c>
      <c r="G12" s="139"/>
      <c r="H12" s="766"/>
      <c r="I12" s="687"/>
      <c r="J12" s="687"/>
      <c r="K12" s="687"/>
      <c r="L12" s="767"/>
      <c r="M12" s="391">
        <f t="shared" si="13"/>
        <v>0</v>
      </c>
      <c r="N12" s="85">
        <f t="shared" si="14"/>
        <v>0</v>
      </c>
      <c r="O12" s="86">
        <f t="shared" si="15"/>
        <v>0</v>
      </c>
      <c r="P12" s="87">
        <f t="shared" si="16"/>
        <v>0</v>
      </c>
      <c r="Q12" s="71">
        <f t="shared" si="17"/>
        <v>0</v>
      </c>
      <c r="R12" s="6">
        <f t="shared" si="18"/>
        <v>0</v>
      </c>
      <c r="S12" s="6">
        <f t="shared" si="5"/>
        <v>0</v>
      </c>
      <c r="T12" s="6">
        <f t="shared" si="6"/>
        <v>0</v>
      </c>
      <c r="U12" s="6">
        <f t="shared" si="19"/>
        <v>0</v>
      </c>
      <c r="V12" s="6">
        <f t="shared" si="8"/>
        <v>0</v>
      </c>
      <c r="W12" s="6">
        <f t="shared" si="9"/>
        <v>0</v>
      </c>
      <c r="X12" s="6">
        <f t="shared" si="10"/>
        <v>0</v>
      </c>
      <c r="Y12" s="6">
        <f t="shared" si="20"/>
        <v>0</v>
      </c>
      <c r="AA12" s="69"/>
      <c r="AB12" s="97"/>
      <c r="AC12" s="706"/>
      <c r="AD12" s="697"/>
      <c r="AE12" s="740"/>
      <c r="AF12" s="741"/>
      <c r="AG12" s="742"/>
      <c r="AH12" s="97"/>
      <c r="AI12" s="627" t="s">
        <v>229</v>
      </c>
      <c r="AJ12" s="628"/>
      <c r="AK12" s="628"/>
      <c r="AL12" s="628"/>
      <c r="AM12" s="628"/>
      <c r="AN12" s="629"/>
      <c r="AO12" s="97"/>
      <c r="AP12" s="97"/>
      <c r="AQ12" s="97"/>
      <c r="AR12" s="97"/>
      <c r="AS12" s="97"/>
      <c r="AT12" s="97"/>
    </row>
    <row r="13" spans="1:46" ht="25.15" customHeight="1" thickBot="1" x14ac:dyDescent="0.4">
      <c r="A13" s="706"/>
      <c r="B13" s="70">
        <v>8</v>
      </c>
      <c r="C13" s="113"/>
      <c r="D13" s="141"/>
      <c r="E13" s="142"/>
      <c r="F13" s="377" t="str">
        <f t="shared" si="0"/>
        <v/>
      </c>
      <c r="G13" s="139"/>
      <c r="H13" s="766"/>
      <c r="I13" s="687"/>
      <c r="J13" s="687"/>
      <c r="K13" s="687"/>
      <c r="L13" s="767"/>
      <c r="M13" s="391">
        <f t="shared" si="13"/>
        <v>0</v>
      </c>
      <c r="N13" s="85">
        <f t="shared" si="14"/>
        <v>0</v>
      </c>
      <c r="O13" s="86">
        <f t="shared" si="15"/>
        <v>0</v>
      </c>
      <c r="P13" s="87">
        <f t="shared" si="16"/>
        <v>0</v>
      </c>
      <c r="Q13" s="71">
        <f t="shared" si="17"/>
        <v>0</v>
      </c>
      <c r="R13" s="6">
        <f t="shared" si="18"/>
        <v>0</v>
      </c>
      <c r="S13" s="6">
        <f t="shared" si="5"/>
        <v>0</v>
      </c>
      <c r="T13" s="6">
        <f t="shared" si="6"/>
        <v>0</v>
      </c>
      <c r="U13" s="6">
        <f t="shared" si="19"/>
        <v>0</v>
      </c>
      <c r="V13" s="6">
        <f t="shared" si="8"/>
        <v>0</v>
      </c>
      <c r="W13" s="6">
        <f t="shared" si="9"/>
        <v>0</v>
      </c>
      <c r="X13" s="6">
        <f t="shared" si="10"/>
        <v>0</v>
      </c>
      <c r="Y13" s="6">
        <f t="shared" si="20"/>
        <v>0</v>
      </c>
      <c r="AA13" s="69"/>
      <c r="AB13" s="97"/>
      <c r="AC13" s="706"/>
      <c r="AD13" s="697"/>
      <c r="AE13" s="740"/>
      <c r="AF13" s="741"/>
      <c r="AG13" s="742"/>
      <c r="AH13" s="97"/>
      <c r="AI13" s="627"/>
      <c r="AJ13" s="628"/>
      <c r="AK13" s="628"/>
      <c r="AL13" s="628"/>
      <c r="AM13" s="628"/>
      <c r="AN13" s="629"/>
      <c r="AO13" s="97"/>
      <c r="AP13" s="97"/>
      <c r="AQ13" s="97"/>
      <c r="AR13" s="97"/>
      <c r="AS13" s="97"/>
      <c r="AT13" s="97"/>
    </row>
    <row r="14" spans="1:46" ht="25.15" customHeight="1" thickBot="1" x14ac:dyDescent="0.4">
      <c r="A14" s="706"/>
      <c r="B14" s="70">
        <v>9</v>
      </c>
      <c r="C14" s="113"/>
      <c r="D14" s="141"/>
      <c r="E14" s="142"/>
      <c r="F14" s="377" t="str">
        <f t="shared" si="0"/>
        <v/>
      </c>
      <c r="G14" s="139"/>
      <c r="H14" s="766"/>
      <c r="I14" s="687"/>
      <c r="J14" s="687"/>
      <c r="K14" s="687"/>
      <c r="L14" s="767"/>
      <c r="M14" s="391">
        <f t="shared" si="13"/>
        <v>0</v>
      </c>
      <c r="N14" s="82">
        <f>FLOOR(R14,1)</f>
        <v>0</v>
      </c>
      <c r="O14" s="83">
        <f>FLOOR(V14,1)</f>
        <v>0</v>
      </c>
      <c r="P14" s="84">
        <f>U14-X14</f>
        <v>0</v>
      </c>
      <c r="Q14" s="71">
        <f>T14+X14+Y14</f>
        <v>0</v>
      </c>
      <c r="R14" s="6">
        <f>M14/365</f>
        <v>0</v>
      </c>
      <c r="S14" s="6">
        <f>FLOOR(R14,1)</f>
        <v>0</v>
      </c>
      <c r="T14" s="6">
        <f>S14*365</f>
        <v>0</v>
      </c>
      <c r="U14" s="6">
        <f>M14-T14</f>
        <v>0</v>
      </c>
      <c r="V14" s="6">
        <f>U14/30</f>
        <v>0</v>
      </c>
      <c r="W14" s="6">
        <f>FLOOR(V14,1)</f>
        <v>0</v>
      </c>
      <c r="X14" s="6">
        <f>W14*30</f>
        <v>0</v>
      </c>
      <c r="Y14" s="6">
        <f>U14-X14</f>
        <v>0</v>
      </c>
      <c r="AA14" s="69"/>
      <c r="AB14" s="97"/>
      <c r="AC14" s="706"/>
      <c r="AD14" s="101"/>
      <c r="AE14" s="740"/>
      <c r="AF14" s="741"/>
      <c r="AG14" s="742"/>
      <c r="AH14" s="97"/>
      <c r="AI14" s="97"/>
      <c r="AJ14" s="97"/>
      <c r="AK14" s="97"/>
      <c r="AL14" s="97"/>
      <c r="AM14" s="97"/>
      <c r="AN14" s="97"/>
      <c r="AO14" s="97"/>
      <c r="AP14" s="97"/>
      <c r="AQ14" s="97"/>
      <c r="AR14" s="97"/>
      <c r="AS14" s="97"/>
      <c r="AT14" s="97"/>
    </row>
    <row r="15" spans="1:46" ht="25.15" customHeight="1" thickBot="1" x14ac:dyDescent="0.4">
      <c r="A15" s="707"/>
      <c r="B15" s="70">
        <v>10</v>
      </c>
      <c r="C15" s="113"/>
      <c r="D15" s="143"/>
      <c r="E15" s="144"/>
      <c r="F15" s="377" t="str">
        <f t="shared" si="0"/>
        <v/>
      </c>
      <c r="G15" s="140"/>
      <c r="H15" s="768"/>
      <c r="I15" s="769"/>
      <c r="J15" s="769"/>
      <c r="K15" s="769"/>
      <c r="L15" s="770"/>
      <c r="M15" s="391">
        <f t="shared" si="13"/>
        <v>0</v>
      </c>
      <c r="N15" s="381">
        <f t="shared" ref="N15:N16" si="21">FLOOR(R15,1)</f>
        <v>0</v>
      </c>
      <c r="O15" s="382">
        <f t="shared" ref="O15:O16" si="22">FLOOR(V15,1)</f>
        <v>0</v>
      </c>
      <c r="P15" s="383">
        <f t="shared" ref="P15:P16" si="23">U15-X15</f>
        <v>0</v>
      </c>
      <c r="Q15" s="71">
        <f t="shared" ref="Q15:Q16" si="24">T15+X15+Y15</f>
        <v>0</v>
      </c>
      <c r="R15" s="6">
        <f t="shared" ref="R15" si="25">M15/365</f>
        <v>0</v>
      </c>
      <c r="S15" s="6">
        <f t="shared" si="5"/>
        <v>0</v>
      </c>
      <c r="T15" s="6">
        <f t="shared" si="6"/>
        <v>0</v>
      </c>
      <c r="U15" s="6">
        <f t="shared" ref="U15" si="26">M15-T15</f>
        <v>0</v>
      </c>
      <c r="V15" s="6">
        <f t="shared" si="8"/>
        <v>0</v>
      </c>
      <c r="W15" s="6">
        <f t="shared" si="9"/>
        <v>0</v>
      </c>
      <c r="X15" s="6">
        <f t="shared" si="10"/>
        <v>0</v>
      </c>
      <c r="Y15" s="6">
        <f t="shared" ref="Y15" si="27">U15-X15</f>
        <v>0</v>
      </c>
      <c r="AB15" s="97"/>
      <c r="AC15" s="707"/>
      <c r="AD15" s="101"/>
      <c r="AE15" s="743"/>
      <c r="AF15" s="744"/>
      <c r="AG15" s="745"/>
      <c r="AH15" s="97"/>
      <c r="AI15" s="97"/>
      <c r="AJ15" s="97"/>
      <c r="AK15" s="97"/>
      <c r="AL15" s="97"/>
      <c r="AM15" s="97"/>
      <c r="AN15" s="97"/>
      <c r="AO15" s="97"/>
      <c r="AP15" s="97"/>
      <c r="AQ15" s="97"/>
      <c r="AR15" s="97"/>
      <c r="AS15" s="97"/>
      <c r="AT15" s="97"/>
    </row>
    <row r="16" spans="1:46" ht="24" thickBot="1" x14ac:dyDescent="0.4">
      <c r="A16" s="97"/>
      <c r="B16" s="97"/>
      <c r="C16" s="97"/>
      <c r="D16" s="97"/>
      <c r="E16" s="97"/>
      <c r="F16" s="97"/>
      <c r="G16" s="97"/>
      <c r="H16" s="97"/>
      <c r="I16" s="97"/>
      <c r="J16" s="97"/>
      <c r="K16" s="97"/>
      <c r="L16" s="97"/>
      <c r="M16" s="384">
        <f>SUM(M6:M15)</f>
        <v>0</v>
      </c>
      <c r="N16" s="76">
        <f t="shared" si="21"/>
        <v>0</v>
      </c>
      <c r="O16" s="77">
        <f t="shared" si="22"/>
        <v>0</v>
      </c>
      <c r="P16" s="78">
        <f t="shared" si="23"/>
        <v>0</v>
      </c>
      <c r="Q16" s="6">
        <f t="shared" si="24"/>
        <v>0</v>
      </c>
      <c r="R16" s="6">
        <f>M16/365</f>
        <v>0</v>
      </c>
      <c r="S16" s="6">
        <f t="shared" si="5"/>
        <v>0</v>
      </c>
      <c r="T16" s="6">
        <f t="shared" si="6"/>
        <v>0</v>
      </c>
      <c r="U16" s="6">
        <f>M16-T16</f>
        <v>0</v>
      </c>
      <c r="V16" s="6">
        <f t="shared" si="8"/>
        <v>0</v>
      </c>
      <c r="W16" s="6">
        <f t="shared" si="9"/>
        <v>0</v>
      </c>
      <c r="X16" s="6">
        <f t="shared" si="10"/>
        <v>0</v>
      </c>
      <c r="AB16" s="97"/>
      <c r="AC16" s="97"/>
      <c r="AD16" s="97"/>
      <c r="AE16" s="97"/>
      <c r="AF16" s="97"/>
      <c r="AG16" s="97"/>
      <c r="AH16" s="97"/>
      <c r="AI16" s="97"/>
      <c r="AJ16" s="97"/>
      <c r="AK16" s="97"/>
      <c r="AL16" s="97"/>
      <c r="AM16" s="97"/>
      <c r="AN16" s="97"/>
      <c r="AO16" s="97"/>
      <c r="AP16" s="97"/>
      <c r="AQ16" s="97"/>
      <c r="AR16" s="97"/>
      <c r="AS16" s="97"/>
      <c r="AT16" s="97"/>
    </row>
    <row r="17" spans="1:46" ht="24" thickBot="1" x14ac:dyDescent="0.4">
      <c r="A17" s="97"/>
      <c r="B17" s="97"/>
      <c r="C17" s="97"/>
      <c r="D17" s="97"/>
      <c r="E17" s="97"/>
      <c r="F17" s="97"/>
      <c r="G17" s="97"/>
      <c r="H17" s="97"/>
      <c r="I17" s="97"/>
      <c r="J17" s="97"/>
      <c r="K17" s="97"/>
      <c r="L17" s="97"/>
      <c r="M17" s="102"/>
      <c r="N17" s="103" t="s">
        <v>85</v>
      </c>
      <c r="O17" s="103" t="s">
        <v>86</v>
      </c>
      <c r="P17" s="103" t="s">
        <v>87</v>
      </c>
      <c r="Q17" s="6"/>
      <c r="R17" s="6"/>
      <c r="S17" s="6"/>
      <c r="T17" s="6"/>
      <c r="U17" s="6"/>
      <c r="V17" s="6"/>
      <c r="W17" s="6"/>
      <c r="X17" s="6"/>
      <c r="AB17" s="97"/>
      <c r="AC17" s="104" t="s">
        <v>103</v>
      </c>
      <c r="AD17" s="97"/>
      <c r="AE17" s="97"/>
      <c r="AF17" s="97"/>
      <c r="AG17" s="97"/>
      <c r="AH17" s="97"/>
      <c r="AI17" s="97"/>
      <c r="AJ17" s="97"/>
      <c r="AK17" s="97"/>
      <c r="AL17" s="97"/>
      <c r="AM17" s="97"/>
      <c r="AN17" s="97"/>
      <c r="AO17" s="97"/>
      <c r="AP17" s="97"/>
      <c r="AQ17" s="97"/>
      <c r="AR17" s="97"/>
      <c r="AS17" s="97"/>
      <c r="AT17" s="97"/>
    </row>
    <row r="18" spans="1:46" ht="24.75" thickTop="1" thickBot="1" x14ac:dyDescent="0.4">
      <c r="A18" s="753" t="s">
        <v>102</v>
      </c>
      <c r="B18" s="754"/>
      <c r="C18" s="754"/>
      <c r="D18" s="754"/>
      <c r="E18" s="754"/>
      <c r="F18" s="754"/>
      <c r="G18" s="755"/>
      <c r="H18" s="208" t="s">
        <v>30</v>
      </c>
      <c r="I18" s="750" t="s">
        <v>150</v>
      </c>
      <c r="J18" s="750"/>
      <c r="K18" s="750"/>
      <c r="L18" s="750"/>
      <c r="M18" s="385">
        <f>SUMIFS(M6:M15,G6:G15,"CS",H6:H15,"ss")</f>
        <v>0</v>
      </c>
      <c r="N18" s="79">
        <f t="shared" ref="N18:N23" si="28">FLOOR(R18,1)</f>
        <v>0</v>
      </c>
      <c r="O18" s="80">
        <f t="shared" ref="O18:O23" si="29">FLOOR(V18,1)</f>
        <v>0</v>
      </c>
      <c r="P18" s="81">
        <f t="shared" ref="P18:P23" si="30">U18-X18</f>
        <v>0</v>
      </c>
      <c r="Q18" s="6">
        <f t="shared" ref="Q18:Q23" si="31">T18+X18+Y18</f>
        <v>0</v>
      </c>
      <c r="R18" s="6">
        <f t="shared" ref="R18:R22" si="32">M18/365</f>
        <v>0</v>
      </c>
      <c r="S18" s="6">
        <f t="shared" ref="S18:S23" si="33">FLOOR(R18,1)</f>
        <v>0</v>
      </c>
      <c r="T18" s="6">
        <f t="shared" ref="T18:T23" si="34">S18*365</f>
        <v>0</v>
      </c>
      <c r="U18" s="6">
        <f t="shared" ref="U18:U22" si="35">M18-T18</f>
        <v>0</v>
      </c>
      <c r="V18" s="6">
        <f t="shared" ref="V18:V23" si="36">U18/30</f>
        <v>0</v>
      </c>
      <c r="W18" s="6">
        <f t="shared" ref="W18:W23" si="37">FLOOR(V18,1)</f>
        <v>0</v>
      </c>
      <c r="X18" s="6">
        <f t="shared" ref="X18:X23" si="38">W18*30</f>
        <v>0</v>
      </c>
      <c r="AB18" s="97"/>
      <c r="AC18" s="386">
        <f>ROUND(IF(IF(O18&gt;12,6,O18*0.5)+IF(P18&gt;15,0.5,0)+IF(N18&gt;0,6,0)&gt;12,6,IF(O18&gt;12,6,O18*0.5)+IF(P18&gt;15,0.5,0)+IF(N18&gt;0,6,0)),3)</f>
        <v>0</v>
      </c>
      <c r="AD18" s="97"/>
      <c r="AE18" s="97"/>
      <c r="AF18" s="97"/>
      <c r="AG18" s="97"/>
      <c r="AH18" s="97"/>
      <c r="AI18" s="97"/>
      <c r="AJ18" s="97"/>
      <c r="AK18" s="97"/>
      <c r="AL18" s="97"/>
      <c r="AM18" s="97"/>
      <c r="AN18" s="97"/>
      <c r="AO18" s="97"/>
      <c r="AP18" s="97"/>
      <c r="AQ18" s="97"/>
      <c r="AR18" s="97"/>
      <c r="AS18" s="97"/>
      <c r="AT18" s="97"/>
    </row>
    <row r="19" spans="1:46" ht="23.65" customHeight="1" thickTop="1" thickBot="1" x14ac:dyDescent="0.4">
      <c r="A19" s="756" t="s">
        <v>105</v>
      </c>
      <c r="B19" s="757"/>
      <c r="C19" s="757"/>
      <c r="D19" s="757"/>
      <c r="E19" s="757"/>
      <c r="F19" s="757"/>
      <c r="G19" s="758"/>
      <c r="H19" s="208" t="s">
        <v>30</v>
      </c>
      <c r="I19" s="750" t="s">
        <v>100</v>
      </c>
      <c r="J19" s="750"/>
      <c r="K19" s="750"/>
      <c r="L19" s="750"/>
      <c r="M19" s="385">
        <f>SUMIFS(M6:M15,G6:G15,"CS",H6:H15,"NON")</f>
        <v>0</v>
      </c>
      <c r="N19" s="82">
        <f t="shared" si="28"/>
        <v>0</v>
      </c>
      <c r="O19" s="83">
        <f t="shared" si="29"/>
        <v>0</v>
      </c>
      <c r="P19" s="84">
        <f t="shared" si="30"/>
        <v>0</v>
      </c>
      <c r="Q19" s="6">
        <f t="shared" si="31"/>
        <v>0</v>
      </c>
      <c r="R19" s="6">
        <f t="shared" si="32"/>
        <v>0</v>
      </c>
      <c r="S19" s="6">
        <f t="shared" si="33"/>
        <v>0</v>
      </c>
      <c r="T19" s="6">
        <f t="shared" si="34"/>
        <v>0</v>
      </c>
      <c r="U19" s="6">
        <f t="shared" si="35"/>
        <v>0</v>
      </c>
      <c r="V19" s="6">
        <f t="shared" si="36"/>
        <v>0</v>
      </c>
      <c r="W19" s="6">
        <f t="shared" si="37"/>
        <v>0</v>
      </c>
      <c r="X19" s="6">
        <f t="shared" si="38"/>
        <v>0</v>
      </c>
      <c r="AB19" s="97"/>
      <c r="AC19" s="386">
        <f>ROUND(IF(IF(O19&gt;12,3,O19*0.25)+IF(P19&gt;15,0.25,0)+IF(N19&gt;0,3,0)&gt;12,6,IF(O19&gt;12,3,O19*0.25)+IF(P19&gt;15,0.25,0)+IF(N19&gt;0,3,0)),3)</f>
        <v>0</v>
      </c>
      <c r="AD19" s="97"/>
      <c r="AE19" s="97"/>
      <c r="AF19" s="97"/>
      <c r="AG19" s="97"/>
      <c r="AH19" s="97"/>
      <c r="AI19" s="97"/>
      <c r="AJ19" s="97"/>
      <c r="AK19" s="97"/>
      <c r="AL19" s="97"/>
      <c r="AM19" s="97"/>
      <c r="AN19" s="97"/>
      <c r="AO19" s="97"/>
      <c r="AP19" s="97"/>
      <c r="AQ19" s="97"/>
      <c r="AR19" s="97"/>
      <c r="AS19" s="97"/>
      <c r="AT19" s="97"/>
    </row>
    <row r="20" spans="1:46" ht="23.65" customHeight="1" thickTop="1" thickBot="1" x14ac:dyDescent="0.4">
      <c r="A20" s="759"/>
      <c r="B20" s="760"/>
      <c r="C20" s="760"/>
      <c r="D20" s="760"/>
      <c r="E20" s="760"/>
      <c r="F20" s="760"/>
      <c r="G20" s="761"/>
      <c r="H20" s="209" t="s">
        <v>101</v>
      </c>
      <c r="I20" s="750" t="s">
        <v>150</v>
      </c>
      <c r="J20" s="750"/>
      <c r="K20" s="750"/>
      <c r="L20" s="750"/>
      <c r="M20" s="385">
        <f>SUMIFS(M6:M15,G6:G15,"ALTRO",H6:H15,"SS")+ SUMIFS(M6:M15,G6:G15,"AT",H6:H15,"SS")+SUMIFS(M6:M15,G6:G15,"AA",H6:H15,"SS")</f>
        <v>0</v>
      </c>
      <c r="N20" s="85">
        <f t="shared" si="28"/>
        <v>0</v>
      </c>
      <c r="O20" s="86">
        <f t="shared" si="29"/>
        <v>0</v>
      </c>
      <c r="P20" s="87">
        <f t="shared" si="30"/>
        <v>0</v>
      </c>
      <c r="Q20" s="6">
        <f t="shared" si="31"/>
        <v>0</v>
      </c>
      <c r="R20" s="6">
        <f t="shared" si="32"/>
        <v>0</v>
      </c>
      <c r="S20" s="6">
        <f t="shared" si="33"/>
        <v>0</v>
      </c>
      <c r="T20" s="6">
        <f t="shared" si="34"/>
        <v>0</v>
      </c>
      <c r="U20" s="6">
        <f t="shared" si="35"/>
        <v>0</v>
      </c>
      <c r="V20" s="6">
        <f t="shared" si="36"/>
        <v>0</v>
      </c>
      <c r="W20" s="6">
        <f t="shared" si="37"/>
        <v>0</v>
      </c>
      <c r="X20" s="6">
        <f t="shared" si="38"/>
        <v>0</v>
      </c>
      <c r="AB20" s="97"/>
      <c r="AC20" s="386">
        <f>ROUND(IF(IF(O20&gt;12,1.8,O20*0.15)+IF(P20&gt;15,0.15,0)+IF(N20&gt;0,1.8,0)&gt;12,1.8,IF(O20&gt;12,1.8,O20*0.15)+IF(P20&gt;15,0.15,0)+IF(N20&gt;0,1.8,0)),3)</f>
        <v>0</v>
      </c>
      <c r="AD20" s="97"/>
      <c r="AE20" s="97"/>
      <c r="AF20" s="97"/>
      <c r="AG20" s="97"/>
      <c r="AH20" s="97"/>
      <c r="AI20" s="97"/>
      <c r="AJ20" s="97"/>
      <c r="AK20" s="97"/>
      <c r="AL20" s="97"/>
      <c r="AM20" s="97"/>
      <c r="AN20" s="97"/>
      <c r="AO20" s="97"/>
      <c r="AP20" s="97"/>
      <c r="AQ20" s="97"/>
      <c r="AR20" s="97"/>
      <c r="AS20" s="97"/>
      <c r="AT20" s="97"/>
    </row>
    <row r="21" spans="1:46" ht="23.65" customHeight="1" thickTop="1" thickBot="1" x14ac:dyDescent="0.4">
      <c r="A21" s="759"/>
      <c r="B21" s="760"/>
      <c r="C21" s="760"/>
      <c r="D21" s="760"/>
      <c r="E21" s="760"/>
      <c r="F21" s="760"/>
      <c r="G21" s="761"/>
      <c r="H21" s="209" t="s">
        <v>101</v>
      </c>
      <c r="I21" s="750" t="s">
        <v>100</v>
      </c>
      <c r="J21" s="750"/>
      <c r="K21" s="750"/>
      <c r="L21" s="750"/>
      <c r="M21" s="385">
        <f>SUMIFS(M6:M15,G6:G15,"ALTRO",H6:H15,"NON")+      SUMIFS(M6:M15,G6:G15,"Aa",H6:H15,"NON")+    SUMIFS(M6:M15,G6:G15,"AT",H6:H15,"NON")</f>
        <v>0</v>
      </c>
      <c r="N21" s="88">
        <f t="shared" si="28"/>
        <v>0</v>
      </c>
      <c r="O21" s="89">
        <f t="shared" si="29"/>
        <v>0</v>
      </c>
      <c r="P21" s="90">
        <f t="shared" si="30"/>
        <v>0</v>
      </c>
      <c r="Q21" s="6">
        <f t="shared" si="31"/>
        <v>0</v>
      </c>
      <c r="R21" s="6">
        <f t="shared" si="32"/>
        <v>0</v>
      </c>
      <c r="S21" s="6">
        <f t="shared" si="33"/>
        <v>0</v>
      </c>
      <c r="T21" s="6">
        <f t="shared" si="34"/>
        <v>0</v>
      </c>
      <c r="U21" s="6">
        <f t="shared" si="35"/>
        <v>0</v>
      </c>
      <c r="V21" s="6">
        <f t="shared" si="36"/>
        <v>0</v>
      </c>
      <c r="W21" s="6">
        <f t="shared" si="37"/>
        <v>0</v>
      </c>
      <c r="X21" s="6">
        <f t="shared" si="38"/>
        <v>0</v>
      </c>
      <c r="AB21" s="97"/>
      <c r="AC21" s="386">
        <f>ROUND(IF(IF(O21&gt;12,0.9,O21*0.075)+IF(P21&gt;15,0.075,0)+IF(N21&gt;0,0.9,0)&gt;12,0.9,IF(O21&gt;12,0.9,O21*0.075)+IF(P21&gt;15,0.075,0)+IF(N21&gt;0,0.9,0)),3)</f>
        <v>0</v>
      </c>
      <c r="AD21" s="97"/>
      <c r="AE21" s="97"/>
      <c r="AF21" s="97"/>
      <c r="AG21" s="97"/>
      <c r="AH21" s="97"/>
      <c r="AI21" s="97"/>
      <c r="AJ21" s="97"/>
      <c r="AK21" s="97"/>
      <c r="AL21" s="97"/>
      <c r="AM21" s="97"/>
      <c r="AN21" s="97"/>
      <c r="AO21" s="97"/>
      <c r="AP21" s="97"/>
      <c r="AQ21" s="97"/>
      <c r="AR21" s="97"/>
      <c r="AS21" s="97"/>
      <c r="AT21" s="97"/>
    </row>
    <row r="22" spans="1:46" ht="23.65" customHeight="1" thickTop="1" thickBot="1" x14ac:dyDescent="0.4">
      <c r="A22" s="723" t="s">
        <v>109</v>
      </c>
      <c r="B22" s="724"/>
      <c r="C22" s="724"/>
      <c r="D22" s="724"/>
      <c r="E22" s="724"/>
      <c r="F22" s="727" t="str">
        <f>IF(+Anno_1=0,"",+Anno_1)</f>
        <v/>
      </c>
      <c r="G22" s="728"/>
      <c r="H22" s="209" t="s">
        <v>101</v>
      </c>
      <c r="I22" s="750" t="s">
        <v>154</v>
      </c>
      <c r="J22" s="750"/>
      <c r="K22" s="750"/>
      <c r="L22" s="750"/>
      <c r="M22" s="385">
        <f>SUMIFS(M6:M15,G6:G15,"ALTRO",H6:H15,"ENTE")</f>
        <v>0</v>
      </c>
      <c r="N22" s="91">
        <f t="shared" si="28"/>
        <v>0</v>
      </c>
      <c r="O22" s="92">
        <f t="shared" si="29"/>
        <v>0</v>
      </c>
      <c r="P22" s="93">
        <f t="shared" si="30"/>
        <v>0</v>
      </c>
      <c r="Q22" s="6">
        <f t="shared" si="31"/>
        <v>0</v>
      </c>
      <c r="R22" s="6">
        <f t="shared" si="32"/>
        <v>0</v>
      </c>
      <c r="S22" s="6">
        <f t="shared" si="33"/>
        <v>0</v>
      </c>
      <c r="T22" s="6">
        <f t="shared" si="34"/>
        <v>0</v>
      </c>
      <c r="U22" s="6">
        <f t="shared" si="35"/>
        <v>0</v>
      </c>
      <c r="V22" s="6">
        <f t="shared" si="36"/>
        <v>0</v>
      </c>
      <c r="W22" s="6">
        <f t="shared" si="37"/>
        <v>0</v>
      </c>
      <c r="X22" s="6">
        <f t="shared" si="38"/>
        <v>0</v>
      </c>
      <c r="AB22" s="97"/>
      <c r="AC22" s="386">
        <f>ROUND(IF(IF(O22&gt;12,0.6,O22*0.05)+IF(P22&gt;15,0.05,0)+IF(N22&gt;0,0.6,0)&gt;12,0.6,IF(O22&gt;12,0.6,O22*0.05)+IF(P22&gt;15,0.05,0)+IF(N22&gt;0,0.6,0)),3)</f>
        <v>0</v>
      </c>
      <c r="AD22" s="97"/>
      <c r="AE22" s="97"/>
      <c r="AF22" s="97"/>
      <c r="AG22" s="97"/>
      <c r="AH22" s="97"/>
      <c r="AI22" s="97"/>
      <c r="AJ22" s="97"/>
      <c r="AK22" s="97"/>
      <c r="AL22" s="97"/>
      <c r="AM22" s="97"/>
      <c r="AN22" s="97"/>
      <c r="AO22" s="97"/>
      <c r="AP22" s="97"/>
      <c r="AQ22" s="97"/>
      <c r="AR22" s="97"/>
      <c r="AS22" s="97"/>
      <c r="AT22" s="97"/>
    </row>
    <row r="23" spans="1:46" ht="23.65" customHeight="1" thickTop="1" thickBot="1" x14ac:dyDescent="0.4">
      <c r="A23" s="725"/>
      <c r="B23" s="726"/>
      <c r="C23" s="726"/>
      <c r="D23" s="726"/>
      <c r="E23" s="726"/>
      <c r="F23" s="729"/>
      <c r="G23" s="730"/>
      <c r="H23" s="656" t="s">
        <v>110</v>
      </c>
      <c r="I23" s="657"/>
      <c r="J23" s="657"/>
      <c r="K23" s="657"/>
      <c r="L23" s="658"/>
      <c r="M23" s="387">
        <f>SUM(M18:M22)</f>
        <v>0</v>
      </c>
      <c r="N23" s="145">
        <f t="shared" si="28"/>
        <v>0</v>
      </c>
      <c r="O23" s="146">
        <f t="shared" si="29"/>
        <v>0</v>
      </c>
      <c r="P23" s="147">
        <f t="shared" si="30"/>
        <v>0</v>
      </c>
      <c r="Q23" s="6">
        <f t="shared" si="31"/>
        <v>0</v>
      </c>
      <c r="R23" s="6">
        <f>M23/365</f>
        <v>0</v>
      </c>
      <c r="S23" s="6">
        <f t="shared" si="33"/>
        <v>0</v>
      </c>
      <c r="T23" s="6">
        <f t="shared" si="34"/>
        <v>0</v>
      </c>
      <c r="U23" s="6">
        <f>M23-T23</f>
        <v>0</v>
      </c>
      <c r="V23" s="6">
        <f t="shared" si="36"/>
        <v>0</v>
      </c>
      <c r="W23" s="6">
        <f t="shared" si="37"/>
        <v>0</v>
      </c>
      <c r="X23" s="6">
        <f t="shared" si="38"/>
        <v>0</v>
      </c>
      <c r="AB23" s="97"/>
      <c r="AC23" s="388">
        <f>IF(SUM(AC18:AC22)&gt;6,6,SUM(AC18:AC22))</f>
        <v>0</v>
      </c>
      <c r="AD23" s="97"/>
      <c r="AE23" s="97"/>
      <c r="AF23" s="97"/>
      <c r="AG23" s="97"/>
      <c r="AH23" s="97"/>
      <c r="AI23" s="97"/>
      <c r="AJ23" s="97"/>
      <c r="AK23" s="97"/>
      <c r="AL23" s="97"/>
      <c r="AM23" s="97"/>
      <c r="AN23" s="97"/>
      <c r="AO23" s="97"/>
      <c r="AP23" s="97"/>
      <c r="AQ23" s="97"/>
      <c r="AR23" s="97"/>
      <c r="AS23" s="97"/>
      <c r="AT23" s="97"/>
    </row>
    <row r="24" spans="1:46" ht="23.25" x14ac:dyDescent="0.2">
      <c r="A24" s="97"/>
      <c r="B24" s="97"/>
      <c r="C24" s="97"/>
      <c r="D24" s="97"/>
      <c r="E24" s="97"/>
      <c r="F24" s="97"/>
      <c r="G24" s="97"/>
      <c r="H24" s="105"/>
      <c r="I24" s="106"/>
      <c r="J24" s="101"/>
      <c r="K24" s="101"/>
      <c r="L24" s="101"/>
      <c r="M24" s="102"/>
      <c r="N24" s="107"/>
      <c r="O24" s="107"/>
      <c r="P24" s="107"/>
      <c r="AB24" s="97"/>
      <c r="AC24" s="108"/>
      <c r="AD24" s="97"/>
      <c r="AE24" s="97"/>
      <c r="AF24" s="97"/>
      <c r="AG24" s="97"/>
      <c r="AH24" s="97"/>
      <c r="AI24" s="97"/>
      <c r="AJ24" s="97"/>
      <c r="AK24" s="97"/>
      <c r="AL24" s="97"/>
      <c r="AM24" s="97"/>
      <c r="AN24" s="97"/>
      <c r="AO24" s="97"/>
      <c r="AP24" s="97"/>
      <c r="AQ24" s="97"/>
      <c r="AR24" s="97"/>
      <c r="AS24" s="97"/>
      <c r="AT24" s="97"/>
    </row>
    <row r="25" spans="1:46" ht="24" thickBot="1" x14ac:dyDescent="0.4">
      <c r="A25" s="97"/>
      <c r="B25" s="97"/>
      <c r="C25" s="97"/>
      <c r="D25" s="97"/>
      <c r="E25" s="97"/>
      <c r="F25" s="97"/>
      <c r="G25" s="97"/>
      <c r="H25" s="97"/>
      <c r="I25" s="97"/>
      <c r="J25" s="97"/>
      <c r="K25" s="97"/>
      <c r="L25" s="97"/>
      <c r="M25" s="102"/>
      <c r="N25" s="103" t="s">
        <v>85</v>
      </c>
      <c r="O25" s="103" t="s">
        <v>86</v>
      </c>
      <c r="P25" s="103" t="s">
        <v>87</v>
      </c>
      <c r="Q25" s="6"/>
      <c r="R25" s="6"/>
      <c r="S25" s="6"/>
      <c r="T25" s="6"/>
      <c r="U25" s="6"/>
      <c r="V25" s="6"/>
      <c r="W25" s="6"/>
      <c r="X25" s="6"/>
      <c r="AB25" s="97"/>
      <c r="AC25" s="104" t="s">
        <v>103</v>
      </c>
      <c r="AD25" s="97"/>
      <c r="AE25" s="97"/>
      <c r="AF25" s="97"/>
      <c r="AG25" s="97"/>
      <c r="AH25" s="97"/>
      <c r="AI25" s="97"/>
      <c r="AJ25" s="97"/>
      <c r="AK25" s="97"/>
      <c r="AL25" s="97"/>
      <c r="AM25" s="97"/>
      <c r="AN25" s="97"/>
      <c r="AO25" s="97"/>
      <c r="AP25" s="97"/>
      <c r="AQ25" s="97"/>
      <c r="AR25" s="97"/>
      <c r="AS25" s="97"/>
      <c r="AT25" s="97"/>
    </row>
    <row r="26" spans="1:46" ht="24.75" thickTop="1" thickBot="1" x14ac:dyDescent="0.4">
      <c r="A26" s="641" t="s">
        <v>102</v>
      </c>
      <c r="B26" s="642"/>
      <c r="C26" s="642"/>
      <c r="D26" s="642"/>
      <c r="E26" s="642"/>
      <c r="F26" s="642"/>
      <c r="G26" s="643"/>
      <c r="H26" s="210" t="s">
        <v>37</v>
      </c>
      <c r="I26" s="638" t="s">
        <v>150</v>
      </c>
      <c r="J26" s="639"/>
      <c r="K26" s="639"/>
      <c r="L26" s="640"/>
      <c r="M26" s="385">
        <f>SUMIFS(M6:M15,G6:G15,"AA",H6:H15,"ss")</f>
        <v>0</v>
      </c>
      <c r="N26" s="94">
        <f t="shared" ref="N26:N31" si="39">FLOOR(R26,1)</f>
        <v>0</v>
      </c>
      <c r="O26" s="95">
        <f t="shared" ref="O26:O31" si="40">FLOOR(V26,1)</f>
        <v>0</v>
      </c>
      <c r="P26" s="96">
        <f t="shared" ref="P26:P31" si="41">U26-X26</f>
        <v>0</v>
      </c>
      <c r="Q26" s="6">
        <f t="shared" ref="Q26:Q31" si="42">T26+X26+Y26</f>
        <v>0</v>
      </c>
      <c r="R26" s="6">
        <f t="shared" ref="R26:R30" si="43">M26/365</f>
        <v>0</v>
      </c>
      <c r="S26" s="6">
        <f t="shared" ref="S26:S31" si="44">FLOOR(R26,1)</f>
        <v>0</v>
      </c>
      <c r="T26" s="6">
        <f t="shared" ref="T26:T31" si="45">S26*365</f>
        <v>0</v>
      </c>
      <c r="U26" s="6">
        <f t="shared" ref="U26:U30" si="46">M26-T26</f>
        <v>0</v>
      </c>
      <c r="V26" s="6">
        <f t="shared" ref="V26:V31" si="47">U26/30</f>
        <v>0</v>
      </c>
      <c r="W26" s="6">
        <f t="shared" ref="W26:W31" si="48">FLOOR(V26,1)</f>
        <v>0</v>
      </c>
      <c r="X26" s="6">
        <f t="shared" ref="X26:X31" si="49">W26*30</f>
        <v>0</v>
      </c>
      <c r="AB26" s="97"/>
      <c r="AC26" s="386">
        <f>ROUND(IF(IF(O26&gt;12,6,O26*0.5)+IF(P26&gt;15,0.5,0)+IF(N26&gt;0,6,0)&gt;12,6,IF(O26&gt;12,6,O26*0.5)+IF(P26&gt;15,0.5,0)+IF(N26&gt;0,6,0)),3)</f>
        <v>0</v>
      </c>
      <c r="AD26" s="97"/>
      <c r="AE26" s="97"/>
      <c r="AF26" s="97"/>
      <c r="AG26" s="97"/>
      <c r="AH26" s="97"/>
      <c r="AI26" s="97"/>
      <c r="AJ26" s="97"/>
      <c r="AK26" s="97"/>
      <c r="AL26" s="97"/>
      <c r="AM26" s="97"/>
      <c r="AN26" s="97"/>
      <c r="AO26" s="97"/>
      <c r="AP26" s="97"/>
      <c r="AQ26" s="97"/>
      <c r="AR26" s="97"/>
      <c r="AS26" s="97"/>
      <c r="AT26" s="97"/>
    </row>
    <row r="27" spans="1:46" ht="23.65" customHeight="1" thickTop="1" thickBot="1" x14ac:dyDescent="0.4">
      <c r="A27" s="644" t="s">
        <v>104</v>
      </c>
      <c r="B27" s="645"/>
      <c r="C27" s="645"/>
      <c r="D27" s="645"/>
      <c r="E27" s="645"/>
      <c r="F27" s="645"/>
      <c r="G27" s="646"/>
      <c r="H27" s="210" t="s">
        <v>37</v>
      </c>
      <c r="I27" s="638" t="s">
        <v>100</v>
      </c>
      <c r="J27" s="639"/>
      <c r="K27" s="639"/>
      <c r="L27" s="640"/>
      <c r="M27" s="385">
        <f>SUMIFS(M6:M15,G6:G15,"AA",H6:H15,"NON")</f>
        <v>0</v>
      </c>
      <c r="N27" s="85">
        <f t="shared" si="39"/>
        <v>0</v>
      </c>
      <c r="O27" s="86">
        <f t="shared" si="40"/>
        <v>0</v>
      </c>
      <c r="P27" s="87">
        <f t="shared" si="41"/>
        <v>0</v>
      </c>
      <c r="Q27" s="6">
        <f t="shared" si="42"/>
        <v>0</v>
      </c>
      <c r="R27" s="6">
        <f t="shared" si="43"/>
        <v>0</v>
      </c>
      <c r="S27" s="6">
        <f t="shared" si="44"/>
        <v>0</v>
      </c>
      <c r="T27" s="6">
        <f t="shared" si="45"/>
        <v>0</v>
      </c>
      <c r="U27" s="6">
        <f t="shared" si="46"/>
        <v>0</v>
      </c>
      <c r="V27" s="6">
        <f t="shared" si="47"/>
        <v>0</v>
      </c>
      <c r="W27" s="6">
        <f t="shared" si="48"/>
        <v>0</v>
      </c>
      <c r="X27" s="6">
        <f t="shared" si="49"/>
        <v>0</v>
      </c>
      <c r="AB27" s="97"/>
      <c r="AC27" s="386">
        <f>IF(IF(O27&gt;12,3,O27*0.25)+IF(P27&gt;15,0.25,0)+IF(N27&gt;0,3,0)&gt;12,6,IF(O27&gt;12,3,O27*0.25)+IF(P27&gt;15,0.25,0)+IF(N27&gt;0,3,0))</f>
        <v>0</v>
      </c>
      <c r="AD27" s="97"/>
      <c r="AE27" s="97"/>
      <c r="AF27" s="97"/>
      <c r="AG27" s="97"/>
      <c r="AH27" s="97"/>
      <c r="AI27" s="97"/>
      <c r="AJ27" s="97"/>
      <c r="AK27" s="97"/>
      <c r="AL27" s="97"/>
      <c r="AM27" s="97"/>
      <c r="AN27" s="97"/>
      <c r="AO27" s="97"/>
      <c r="AP27" s="97"/>
      <c r="AQ27" s="97"/>
      <c r="AR27" s="97"/>
      <c r="AS27" s="97"/>
      <c r="AT27" s="97"/>
    </row>
    <row r="28" spans="1:46" ht="23.65" customHeight="1" thickTop="1" thickBot="1" x14ac:dyDescent="0.4">
      <c r="A28" s="647"/>
      <c r="B28" s="648"/>
      <c r="C28" s="648"/>
      <c r="D28" s="648"/>
      <c r="E28" s="648"/>
      <c r="F28" s="648"/>
      <c r="G28" s="649"/>
      <c r="H28" s="211" t="s">
        <v>101</v>
      </c>
      <c r="I28" s="638" t="s">
        <v>150</v>
      </c>
      <c r="J28" s="639"/>
      <c r="K28" s="639"/>
      <c r="L28" s="640"/>
      <c r="M28" s="385">
        <f xml:space="preserve">   SUMIFS(M6:M15,G6:G15,"ALTRO",H6:H15,"SS")   +     SUMIFS(M6:M15,G6:G15,"CS",H6:H15,"SS")+SUMIFS(M6:M15,G6:G15,"AT",H6:H15,"SS")</f>
        <v>0</v>
      </c>
      <c r="N28" s="85">
        <f t="shared" si="39"/>
        <v>0</v>
      </c>
      <c r="O28" s="86">
        <f t="shared" si="40"/>
        <v>0</v>
      </c>
      <c r="P28" s="87">
        <f t="shared" si="41"/>
        <v>0</v>
      </c>
      <c r="Q28" s="6">
        <f t="shared" si="42"/>
        <v>0</v>
      </c>
      <c r="R28" s="6">
        <f t="shared" si="43"/>
        <v>0</v>
      </c>
      <c r="S28" s="6">
        <f t="shared" si="44"/>
        <v>0</v>
      </c>
      <c r="T28" s="6">
        <f t="shared" si="45"/>
        <v>0</v>
      </c>
      <c r="U28" s="6">
        <f t="shared" si="46"/>
        <v>0</v>
      </c>
      <c r="V28" s="6">
        <f t="shared" si="47"/>
        <v>0</v>
      </c>
      <c r="W28" s="6">
        <f t="shared" si="48"/>
        <v>0</v>
      </c>
      <c r="X28" s="6">
        <f t="shared" si="49"/>
        <v>0</v>
      </c>
      <c r="AB28" s="97"/>
      <c r="AC28" s="386">
        <f>ROUND(IF(IF(O28&gt;12,1.2,O28*0.1)+IF(P28&gt;15,0.1,0)+IF(N28&gt;0,1.2,0)&gt;12,1.2,IF(O28&gt;12,1.2,O28*0.1)+IF(P28&gt;15,0.1,0)+IF(N28&gt;0,1.2,0)),3)</f>
        <v>0</v>
      </c>
      <c r="AD28" s="97"/>
      <c r="AE28" s="97"/>
      <c r="AF28" s="97"/>
      <c r="AG28" s="97"/>
      <c r="AH28" s="97"/>
      <c r="AI28" s="97"/>
      <c r="AJ28" s="97"/>
      <c r="AK28" s="97"/>
      <c r="AL28" s="97"/>
      <c r="AM28" s="97"/>
      <c r="AN28" s="97"/>
      <c r="AO28" s="97"/>
      <c r="AP28" s="97"/>
      <c r="AQ28" s="97"/>
      <c r="AR28" s="97"/>
      <c r="AS28" s="97"/>
      <c r="AT28" s="97"/>
    </row>
    <row r="29" spans="1:46" ht="23.65" customHeight="1" thickTop="1" thickBot="1" x14ac:dyDescent="0.4">
      <c r="A29" s="647"/>
      <c r="B29" s="648"/>
      <c r="C29" s="648"/>
      <c r="D29" s="648"/>
      <c r="E29" s="648"/>
      <c r="F29" s="648"/>
      <c r="G29" s="649"/>
      <c r="H29" s="211" t="s">
        <v>101</v>
      </c>
      <c r="I29" s="638" t="s">
        <v>100</v>
      </c>
      <c r="J29" s="639"/>
      <c r="K29" s="639"/>
      <c r="L29" s="640"/>
      <c r="M29" s="385">
        <f>SUMIFS(M6:M15,G6:G15,"ALTRO",H6:H15,"NON")     +SUMIFS(M6:M15,G6:G15,"cs",H6:H15,"NON")      +SUMIFS(M6:M15,G6:G15,"AT",H6:H15,"NON")</f>
        <v>0</v>
      </c>
      <c r="N29" s="85">
        <f t="shared" si="39"/>
        <v>0</v>
      </c>
      <c r="O29" s="86">
        <f t="shared" si="40"/>
        <v>0</v>
      </c>
      <c r="P29" s="87">
        <f t="shared" si="41"/>
        <v>0</v>
      </c>
      <c r="Q29" s="6">
        <f t="shared" si="42"/>
        <v>0</v>
      </c>
      <c r="R29" s="6">
        <f t="shared" si="43"/>
        <v>0</v>
      </c>
      <c r="S29" s="6">
        <f t="shared" si="44"/>
        <v>0</v>
      </c>
      <c r="T29" s="6">
        <f t="shared" si="45"/>
        <v>0</v>
      </c>
      <c r="U29" s="6">
        <f t="shared" si="46"/>
        <v>0</v>
      </c>
      <c r="V29" s="6">
        <f t="shared" si="47"/>
        <v>0</v>
      </c>
      <c r="W29" s="6">
        <f t="shared" si="48"/>
        <v>0</v>
      </c>
      <c r="X29" s="6">
        <f t="shared" si="49"/>
        <v>0</v>
      </c>
      <c r="AB29" s="97"/>
      <c r="AC29" s="386">
        <f>ROUND(IF(IF(O29&gt;12,0.6,O29*0.05)+IF(P29&gt;15,0.05,0)+IF(N29&gt;0,0.6,0)&gt;12,0.6,IF(O29&gt;12,0.6,O29*0.05)+IF(P29&gt;15,0.05,0)+IF(N29&gt;0,0.6,0)),3)</f>
        <v>0</v>
      </c>
      <c r="AD29" s="97"/>
      <c r="AE29" s="97"/>
      <c r="AF29" s="97"/>
      <c r="AG29" s="97"/>
      <c r="AH29" s="97"/>
      <c r="AI29" s="97"/>
      <c r="AJ29" s="97"/>
      <c r="AK29" s="97"/>
      <c r="AL29" s="97"/>
      <c r="AM29" s="97"/>
      <c r="AN29" s="97"/>
      <c r="AO29" s="97"/>
      <c r="AP29" s="97"/>
      <c r="AQ29" s="97"/>
      <c r="AR29" s="97"/>
      <c r="AS29" s="97"/>
      <c r="AT29" s="97"/>
    </row>
    <row r="30" spans="1:46" ht="23.65" customHeight="1" thickTop="1" thickBot="1" x14ac:dyDescent="0.4">
      <c r="A30" s="662" t="s">
        <v>109</v>
      </c>
      <c r="B30" s="663"/>
      <c r="C30" s="663"/>
      <c r="D30" s="663"/>
      <c r="E30" s="663"/>
      <c r="F30" s="666" t="str">
        <f>IF(+Anno_1=0,"",+Anno_1)</f>
        <v/>
      </c>
      <c r="G30" s="667"/>
      <c r="H30" s="211" t="s">
        <v>101</v>
      </c>
      <c r="I30" s="638" t="s">
        <v>154</v>
      </c>
      <c r="J30" s="639"/>
      <c r="K30" s="639"/>
      <c r="L30" s="640"/>
      <c r="M30" s="389">
        <f>SUMIFS(M6:M15,G6:G15,"ALTRO",H6:H15,"ENTE")</f>
        <v>0</v>
      </c>
      <c r="N30" s="82">
        <f t="shared" si="39"/>
        <v>0</v>
      </c>
      <c r="O30" s="83">
        <f t="shared" si="40"/>
        <v>0</v>
      </c>
      <c r="P30" s="84">
        <f t="shared" si="41"/>
        <v>0</v>
      </c>
      <c r="Q30" s="6">
        <f t="shared" si="42"/>
        <v>0</v>
      </c>
      <c r="R30" s="6">
        <f t="shared" si="43"/>
        <v>0</v>
      </c>
      <c r="S30" s="6">
        <f t="shared" si="44"/>
        <v>0</v>
      </c>
      <c r="T30" s="6">
        <f t="shared" si="45"/>
        <v>0</v>
      </c>
      <c r="U30" s="6">
        <f t="shared" si="46"/>
        <v>0</v>
      </c>
      <c r="V30" s="6">
        <f t="shared" si="47"/>
        <v>0</v>
      </c>
      <c r="W30" s="6">
        <f t="shared" si="48"/>
        <v>0</v>
      </c>
      <c r="X30" s="6">
        <f t="shared" si="49"/>
        <v>0</v>
      </c>
      <c r="AB30" s="97"/>
      <c r="AC30" s="386">
        <f>ROUND(IF(IF(O30&gt;12,0.6,O30*0.05)+IF(P30&gt;15,0.05,0)+IF(N30&gt;0,0.6,0)&gt;12,0.6,IF(O30&gt;12,0.6,O30*0.05)+IF(P30&gt;15,0.05,0)+IF(N30&gt;0,0.6,0)),3)</f>
        <v>0</v>
      </c>
      <c r="AD30" s="97"/>
      <c r="AE30" s="97"/>
      <c r="AF30" s="97"/>
      <c r="AG30" s="97"/>
      <c r="AH30" s="97"/>
      <c r="AI30" s="97"/>
      <c r="AJ30" s="97"/>
      <c r="AK30" s="97"/>
      <c r="AL30" s="97"/>
      <c r="AM30" s="97"/>
      <c r="AN30" s="97"/>
      <c r="AO30" s="97"/>
      <c r="AP30" s="97"/>
      <c r="AQ30" s="97"/>
      <c r="AR30" s="97"/>
      <c r="AS30" s="97"/>
      <c r="AT30" s="97"/>
    </row>
    <row r="31" spans="1:46" ht="23.65" customHeight="1" thickTop="1" thickBot="1" x14ac:dyDescent="0.4">
      <c r="A31" s="664"/>
      <c r="B31" s="665"/>
      <c r="C31" s="665"/>
      <c r="D31" s="665"/>
      <c r="E31" s="665"/>
      <c r="F31" s="668"/>
      <c r="G31" s="669"/>
      <c r="H31" s="656" t="s">
        <v>110</v>
      </c>
      <c r="I31" s="657"/>
      <c r="J31" s="657"/>
      <c r="K31" s="657"/>
      <c r="L31" s="658"/>
      <c r="M31" s="390">
        <f>SUM(M26:M30)</f>
        <v>0</v>
      </c>
      <c r="N31" s="148">
        <f t="shared" si="39"/>
        <v>0</v>
      </c>
      <c r="O31" s="146">
        <f t="shared" si="40"/>
        <v>0</v>
      </c>
      <c r="P31" s="147">
        <f t="shared" si="41"/>
        <v>0</v>
      </c>
      <c r="Q31" s="6">
        <f t="shared" si="42"/>
        <v>0</v>
      </c>
      <c r="R31" s="6">
        <f>M31/365</f>
        <v>0</v>
      </c>
      <c r="S31" s="6">
        <f t="shared" si="44"/>
        <v>0</v>
      </c>
      <c r="T31" s="6">
        <f t="shared" si="45"/>
        <v>0</v>
      </c>
      <c r="U31" s="6">
        <f>M31-T31</f>
        <v>0</v>
      </c>
      <c r="V31" s="6">
        <f t="shared" si="47"/>
        <v>0</v>
      </c>
      <c r="W31" s="6">
        <f t="shared" si="48"/>
        <v>0</v>
      </c>
      <c r="X31" s="6">
        <f t="shared" si="49"/>
        <v>0</v>
      </c>
      <c r="AB31" s="97"/>
      <c r="AC31" s="388">
        <f>IF(SUM(AC26:AC30)&gt;6,6,SUM(AC26:AC30))</f>
        <v>0</v>
      </c>
      <c r="AD31" s="97"/>
      <c r="AE31" s="97"/>
      <c r="AF31" s="97"/>
      <c r="AG31" s="97"/>
      <c r="AH31" s="97"/>
      <c r="AI31" s="97"/>
      <c r="AJ31" s="97"/>
      <c r="AK31" s="97"/>
      <c r="AL31" s="97"/>
      <c r="AM31" s="97"/>
      <c r="AN31" s="97"/>
      <c r="AO31" s="97"/>
      <c r="AP31" s="97"/>
      <c r="AQ31" s="97"/>
      <c r="AR31" s="97"/>
      <c r="AS31" s="97"/>
      <c r="AT31" s="97"/>
    </row>
    <row r="32" spans="1:46" ht="23.25" x14ac:dyDescent="0.2">
      <c r="A32" s="97"/>
      <c r="B32" s="97"/>
      <c r="C32" s="97"/>
      <c r="D32" s="97"/>
      <c r="E32" s="97"/>
      <c r="F32" s="97"/>
      <c r="G32" s="97"/>
      <c r="H32" s="105"/>
      <c r="I32" s="106"/>
      <c r="J32" s="101"/>
      <c r="K32" s="101"/>
      <c r="L32" s="101"/>
      <c r="M32" s="102"/>
      <c r="N32" s="107"/>
      <c r="O32" s="107"/>
      <c r="P32" s="107"/>
      <c r="Q32" s="97"/>
      <c r="R32" s="97"/>
      <c r="S32" s="97"/>
      <c r="T32" s="97"/>
      <c r="U32" s="97"/>
      <c r="V32" s="97"/>
      <c r="W32" s="97"/>
      <c r="X32" s="97"/>
      <c r="Y32" s="97"/>
      <c r="Z32" s="97"/>
      <c r="AA32" s="97"/>
      <c r="AB32" s="97"/>
      <c r="AC32" s="109"/>
      <c r="AD32" s="97"/>
      <c r="AE32" s="97"/>
      <c r="AF32" s="97"/>
      <c r="AG32" s="97"/>
      <c r="AH32" s="97"/>
      <c r="AI32" s="97"/>
      <c r="AJ32" s="97"/>
      <c r="AK32" s="97"/>
      <c r="AL32" s="97"/>
      <c r="AM32" s="97"/>
      <c r="AN32" s="97"/>
      <c r="AO32" s="97"/>
      <c r="AP32" s="97"/>
      <c r="AQ32" s="97"/>
      <c r="AR32" s="97"/>
      <c r="AS32" s="97"/>
      <c r="AT32" s="97"/>
    </row>
    <row r="33" spans="1:46" ht="24" thickBot="1" x14ac:dyDescent="0.4">
      <c r="A33" s="97"/>
      <c r="B33" s="97"/>
      <c r="C33" s="97"/>
      <c r="D33" s="97"/>
      <c r="E33" s="97"/>
      <c r="F33" s="97"/>
      <c r="G33" s="97"/>
      <c r="H33" s="97"/>
      <c r="I33" s="97"/>
      <c r="J33" s="97"/>
      <c r="K33" s="97"/>
      <c r="L33" s="97"/>
      <c r="M33" s="102"/>
      <c r="N33" s="103" t="s">
        <v>85</v>
      </c>
      <c r="O33" s="103" t="s">
        <v>86</v>
      </c>
      <c r="P33" s="103" t="s">
        <v>87</v>
      </c>
      <c r="Q33" s="110"/>
      <c r="R33" s="110"/>
      <c r="S33" s="110"/>
      <c r="T33" s="110"/>
      <c r="U33" s="110"/>
      <c r="V33" s="110"/>
      <c r="W33" s="110"/>
      <c r="X33" s="110"/>
      <c r="Y33" s="97"/>
      <c r="Z33" s="97"/>
      <c r="AA33" s="97"/>
      <c r="AB33" s="97"/>
      <c r="AC33" s="104" t="s">
        <v>103</v>
      </c>
      <c r="AD33" s="97"/>
      <c r="AE33" s="97"/>
      <c r="AF33" s="97"/>
      <c r="AG33" s="97"/>
      <c r="AH33" s="97"/>
      <c r="AI33" s="97"/>
      <c r="AJ33" s="97"/>
      <c r="AK33" s="97"/>
      <c r="AL33" s="97"/>
      <c r="AM33" s="97"/>
      <c r="AN33" s="97"/>
      <c r="AO33" s="97"/>
      <c r="AP33" s="97"/>
      <c r="AQ33" s="97"/>
      <c r="AR33" s="97"/>
      <c r="AS33" s="97"/>
      <c r="AT33" s="97"/>
    </row>
    <row r="34" spans="1:46" ht="24.75" thickTop="1" thickBot="1" x14ac:dyDescent="0.4">
      <c r="A34" s="659" t="s">
        <v>102</v>
      </c>
      <c r="B34" s="660"/>
      <c r="C34" s="660"/>
      <c r="D34" s="660"/>
      <c r="E34" s="660"/>
      <c r="F34" s="660"/>
      <c r="G34" s="661"/>
      <c r="H34" s="210" t="s">
        <v>61</v>
      </c>
      <c r="I34" s="638" t="s">
        <v>150</v>
      </c>
      <c r="J34" s="639"/>
      <c r="K34" s="639"/>
      <c r="L34" s="640"/>
      <c r="M34" s="385">
        <f>SUMIFS(M6:M15,G6:G15,"AT",H6:H15,"ss")</f>
        <v>0</v>
      </c>
      <c r="N34" s="94">
        <f t="shared" ref="N34:N39" si="50">FLOOR(R34,1)</f>
        <v>0</v>
      </c>
      <c r="O34" s="95">
        <f t="shared" ref="O34:O39" si="51">FLOOR(V34,1)</f>
        <v>0</v>
      </c>
      <c r="P34" s="96">
        <f t="shared" ref="P34:P39" si="52">U34-X34</f>
        <v>0</v>
      </c>
      <c r="Q34" s="6">
        <f t="shared" ref="Q34:Q39" si="53">T34+X34+Y34</f>
        <v>0</v>
      </c>
      <c r="R34" s="6">
        <f t="shared" ref="R34:R38" si="54">M34/365</f>
        <v>0</v>
      </c>
      <c r="S34" s="6">
        <f t="shared" ref="S34:S39" si="55">FLOOR(R34,1)</f>
        <v>0</v>
      </c>
      <c r="T34" s="6">
        <f t="shared" ref="T34:T39" si="56">S34*365</f>
        <v>0</v>
      </c>
      <c r="U34" s="6">
        <f t="shared" ref="U34:U38" si="57">M34-T34</f>
        <v>0</v>
      </c>
      <c r="V34" s="6">
        <f t="shared" ref="V34:V39" si="58">U34/30</f>
        <v>0</v>
      </c>
      <c r="W34" s="6">
        <f t="shared" ref="W34:W39" si="59">FLOOR(V34,1)</f>
        <v>0</v>
      </c>
      <c r="X34" s="6">
        <f t="shared" ref="X34:X39" si="60">W34*30</f>
        <v>0</v>
      </c>
      <c r="AB34" s="97"/>
      <c r="AC34" s="386">
        <f>ROUND(IF(IF(O34&gt;12,6,O34*0.5)+IF(P34&gt;15,0.5,0)+IF(N34&gt;0,6,0)&gt;12,6,IF(O34&gt;12,6,O34*0.5)+IF(P34&gt;15,0.5,0)+IF(N34&gt;0,6,0)),3)</f>
        <v>0</v>
      </c>
      <c r="AD34" s="97"/>
      <c r="AE34" s="97"/>
      <c r="AF34" s="97"/>
      <c r="AG34" s="97"/>
      <c r="AH34" s="97"/>
      <c r="AI34" s="97"/>
      <c r="AJ34" s="97"/>
      <c r="AK34" s="97"/>
      <c r="AL34" s="97"/>
      <c r="AM34" s="97"/>
      <c r="AN34" s="97"/>
      <c r="AO34" s="97"/>
      <c r="AP34" s="97"/>
      <c r="AQ34" s="97"/>
      <c r="AR34" s="97"/>
      <c r="AS34" s="97"/>
      <c r="AT34" s="97"/>
    </row>
    <row r="35" spans="1:46" ht="23.65" customHeight="1" thickTop="1" thickBot="1" x14ac:dyDescent="0.4">
      <c r="A35" s="650" t="s">
        <v>106</v>
      </c>
      <c r="B35" s="651"/>
      <c r="C35" s="651"/>
      <c r="D35" s="651"/>
      <c r="E35" s="651"/>
      <c r="F35" s="651"/>
      <c r="G35" s="652"/>
      <c r="H35" s="210" t="s">
        <v>61</v>
      </c>
      <c r="I35" s="638" t="s">
        <v>100</v>
      </c>
      <c r="J35" s="639"/>
      <c r="K35" s="639"/>
      <c r="L35" s="640"/>
      <c r="M35" s="385">
        <f>SUMIFS(M6:M15,G6:G15,"AT",H6:H15,"NON")</f>
        <v>0</v>
      </c>
      <c r="N35" s="85">
        <f t="shared" si="50"/>
        <v>0</v>
      </c>
      <c r="O35" s="86">
        <f t="shared" si="51"/>
        <v>0</v>
      </c>
      <c r="P35" s="87">
        <f t="shared" si="52"/>
        <v>0</v>
      </c>
      <c r="Q35" s="6">
        <f t="shared" si="53"/>
        <v>0</v>
      </c>
      <c r="R35" s="6">
        <f t="shared" si="54"/>
        <v>0</v>
      </c>
      <c r="S35" s="6">
        <f t="shared" si="55"/>
        <v>0</v>
      </c>
      <c r="T35" s="6">
        <f t="shared" si="56"/>
        <v>0</v>
      </c>
      <c r="U35" s="6">
        <f t="shared" si="57"/>
        <v>0</v>
      </c>
      <c r="V35" s="6">
        <f t="shared" si="58"/>
        <v>0</v>
      </c>
      <c r="W35" s="6">
        <f t="shared" si="59"/>
        <v>0</v>
      </c>
      <c r="X35" s="6">
        <f t="shared" si="60"/>
        <v>0</v>
      </c>
      <c r="AB35" s="97"/>
      <c r="AC35" s="386">
        <f>ROUND(IF(IF(O35&gt;12,3,O35*0.25)+IF(P35&gt;15,0.25,0)+IF(N35&gt;0,3,0)&gt;12,6,IF(O35&gt;12,3,O35*0.25)+IF(P35&gt;15,0.25,0)+IF(N35&gt;0,3,0)),3)</f>
        <v>0</v>
      </c>
      <c r="AD35" s="97"/>
      <c r="AE35" s="97"/>
      <c r="AF35" s="97"/>
      <c r="AG35" s="97"/>
      <c r="AH35" s="97"/>
      <c r="AI35" s="97"/>
      <c r="AJ35" s="97"/>
      <c r="AK35" s="97"/>
      <c r="AL35" s="97"/>
      <c r="AM35" s="97"/>
      <c r="AN35" s="97"/>
      <c r="AO35" s="97"/>
      <c r="AP35" s="97"/>
      <c r="AQ35" s="97"/>
      <c r="AR35" s="97"/>
      <c r="AS35" s="97"/>
      <c r="AT35" s="97"/>
    </row>
    <row r="36" spans="1:46" ht="23.65" customHeight="1" thickTop="1" thickBot="1" x14ac:dyDescent="0.4">
      <c r="A36" s="653"/>
      <c r="B36" s="654"/>
      <c r="C36" s="654"/>
      <c r="D36" s="654"/>
      <c r="E36" s="654"/>
      <c r="F36" s="654"/>
      <c r="G36" s="655"/>
      <c r="H36" s="211" t="s">
        <v>101</v>
      </c>
      <c r="I36" s="638" t="s">
        <v>150</v>
      </c>
      <c r="J36" s="639"/>
      <c r="K36" s="639"/>
      <c r="L36" s="640"/>
      <c r="M36" s="385">
        <f>SUMIFS(M6:M15,G6:G15,"ALTRO",H6:H15,"SS")+SUMIFS(M6:M15,G6:G15,"CS",H6:H15,"SS")+SUMIFS(M6:M15,G6:G15,"AA",H6:H15,"SS")</f>
        <v>0</v>
      </c>
      <c r="N36" s="85">
        <f t="shared" si="50"/>
        <v>0</v>
      </c>
      <c r="O36" s="86">
        <f t="shared" si="51"/>
        <v>0</v>
      </c>
      <c r="P36" s="87">
        <f t="shared" si="52"/>
        <v>0</v>
      </c>
      <c r="Q36" s="6">
        <f t="shared" si="53"/>
        <v>0</v>
      </c>
      <c r="R36" s="6">
        <f t="shared" si="54"/>
        <v>0</v>
      </c>
      <c r="S36" s="6">
        <f t="shared" si="55"/>
        <v>0</v>
      </c>
      <c r="T36" s="6">
        <f t="shared" si="56"/>
        <v>0</v>
      </c>
      <c r="U36" s="6">
        <f t="shared" si="57"/>
        <v>0</v>
      </c>
      <c r="V36" s="6">
        <f t="shared" si="58"/>
        <v>0</v>
      </c>
      <c r="W36" s="6">
        <f t="shared" si="59"/>
        <v>0</v>
      </c>
      <c r="X36" s="6">
        <f t="shared" si="60"/>
        <v>0</v>
      </c>
      <c r="AB36" s="97"/>
      <c r="AC36" s="386">
        <f>ROUND(IF(IF(O36&gt;12,1.2,O36*0.1)+IF(P36&gt;15,0.1,0)+IF(N36&gt;0,1.2,0)&gt;12,1.2,IF(O36&gt;12,1.2,O36*0.1)+IF(P36&gt;15,0.1,0)+IF(N36&gt;0,1.2,0)),3)</f>
        <v>0</v>
      </c>
      <c r="AD36" s="97"/>
      <c r="AE36" s="97"/>
      <c r="AF36" s="97"/>
      <c r="AG36" s="97"/>
      <c r="AH36" s="97"/>
      <c r="AI36" s="97"/>
      <c r="AJ36" s="97"/>
      <c r="AK36" s="97"/>
      <c r="AL36" s="97"/>
      <c r="AM36" s="97"/>
      <c r="AN36" s="97"/>
      <c r="AO36" s="97"/>
      <c r="AP36" s="97"/>
      <c r="AQ36" s="97"/>
      <c r="AR36" s="97"/>
      <c r="AS36" s="97"/>
      <c r="AT36" s="97"/>
    </row>
    <row r="37" spans="1:46" ht="23.65" customHeight="1" thickTop="1" thickBot="1" x14ac:dyDescent="0.4">
      <c r="A37" s="653"/>
      <c r="B37" s="654"/>
      <c r="C37" s="654"/>
      <c r="D37" s="654"/>
      <c r="E37" s="654"/>
      <c r="F37" s="654"/>
      <c r="G37" s="655"/>
      <c r="H37" s="211" t="s">
        <v>101</v>
      </c>
      <c r="I37" s="638" t="s">
        <v>100</v>
      </c>
      <c r="J37" s="639"/>
      <c r="K37" s="639"/>
      <c r="L37" s="640"/>
      <c r="M37" s="385">
        <f>SUMIFS(M6:M15,G6:G15,"ALTRO",H6:H15,"NON")+          SUMIFS(M6:M15,G6:G15,"cs",H6:H15,"NON")                 +SUMIFS(M6:M15,G6:G15,"Aa",H6:H15,"NON")</f>
        <v>0</v>
      </c>
      <c r="N37" s="85">
        <f t="shared" si="50"/>
        <v>0</v>
      </c>
      <c r="O37" s="86">
        <f t="shared" si="51"/>
        <v>0</v>
      </c>
      <c r="P37" s="87">
        <f t="shared" si="52"/>
        <v>0</v>
      </c>
      <c r="Q37" s="6">
        <f t="shared" si="53"/>
        <v>0</v>
      </c>
      <c r="R37" s="6">
        <f t="shared" si="54"/>
        <v>0</v>
      </c>
      <c r="S37" s="6">
        <f t="shared" si="55"/>
        <v>0</v>
      </c>
      <c r="T37" s="6">
        <f t="shared" si="56"/>
        <v>0</v>
      </c>
      <c r="U37" s="6">
        <f t="shared" si="57"/>
        <v>0</v>
      </c>
      <c r="V37" s="6">
        <f t="shared" si="58"/>
        <v>0</v>
      </c>
      <c r="W37" s="6">
        <f t="shared" si="59"/>
        <v>0</v>
      </c>
      <c r="X37" s="6">
        <f t="shared" si="60"/>
        <v>0</v>
      </c>
      <c r="AB37" s="97"/>
      <c r="AC37" s="386">
        <f>ROUND(IF(IF(O37&gt;12,0.6,O37*0.05)+IF(P37&gt;15,0.05,0)+IF(N37&gt;0,0.6,0)&gt;12,0.6,IF(O37&gt;12,0.6,O37*0.05)+IF(P37&gt;15,0.05,0)+IF(N37&gt;0,0.6,0)),3)</f>
        <v>0</v>
      </c>
      <c r="AD37" s="97"/>
      <c r="AE37" s="97"/>
      <c r="AF37" s="97"/>
      <c r="AG37" s="97"/>
      <c r="AH37" s="97"/>
      <c r="AI37" s="97"/>
      <c r="AJ37" s="97"/>
      <c r="AK37" s="97"/>
      <c r="AL37" s="97"/>
      <c r="AM37" s="97"/>
      <c r="AN37" s="97"/>
      <c r="AO37" s="97"/>
      <c r="AP37" s="97"/>
      <c r="AQ37" s="97"/>
      <c r="AR37" s="97"/>
      <c r="AS37" s="97"/>
      <c r="AT37" s="97"/>
    </row>
    <row r="38" spans="1:46" ht="23.65" customHeight="1" thickTop="1" thickBot="1" x14ac:dyDescent="0.4">
      <c r="A38" s="630" t="s">
        <v>109</v>
      </c>
      <c r="B38" s="631"/>
      <c r="C38" s="631"/>
      <c r="D38" s="631"/>
      <c r="E38" s="631"/>
      <c r="F38" s="634" t="str">
        <f>IF(+Anno_1=0,"",+Anno_1)</f>
        <v/>
      </c>
      <c r="G38" s="635"/>
      <c r="H38" s="211" t="s">
        <v>101</v>
      </c>
      <c r="I38" s="638" t="s">
        <v>154</v>
      </c>
      <c r="J38" s="639"/>
      <c r="K38" s="639"/>
      <c r="L38" s="640"/>
      <c r="M38" s="385">
        <f>SUMIFS(M6:M15,G6:G15,"ALTRO",H6:H15,"ENTE")</f>
        <v>0</v>
      </c>
      <c r="N38" s="91">
        <f t="shared" si="50"/>
        <v>0</v>
      </c>
      <c r="O38" s="92">
        <f t="shared" si="51"/>
        <v>0</v>
      </c>
      <c r="P38" s="93">
        <f t="shared" si="52"/>
        <v>0</v>
      </c>
      <c r="Q38" s="6">
        <f t="shared" si="53"/>
        <v>0</v>
      </c>
      <c r="R38" s="6">
        <f t="shared" si="54"/>
        <v>0</v>
      </c>
      <c r="S38" s="6">
        <f t="shared" si="55"/>
        <v>0</v>
      </c>
      <c r="T38" s="6">
        <f t="shared" si="56"/>
        <v>0</v>
      </c>
      <c r="U38" s="6">
        <f t="shared" si="57"/>
        <v>0</v>
      </c>
      <c r="V38" s="6">
        <f t="shared" si="58"/>
        <v>0</v>
      </c>
      <c r="W38" s="6">
        <f t="shared" si="59"/>
        <v>0</v>
      </c>
      <c r="X38" s="6">
        <f t="shared" si="60"/>
        <v>0</v>
      </c>
      <c r="AB38" s="97"/>
      <c r="AC38" s="386">
        <f>ROUND(IF(IF(O38&gt;12,0.6,O38*0.05)+IF(P38&gt;15,0.05,0)+IF(N38&gt;0,0.6,0)&gt;12,0.6,IF(O38&gt;12,0.6,O38*0.05)+IF(P38&gt;15,0.05,0)+IF(N38&gt;0,0.6,0)),3)</f>
        <v>0</v>
      </c>
      <c r="AD38" s="97"/>
      <c r="AE38" s="97"/>
      <c r="AF38" s="97"/>
      <c r="AG38" s="97"/>
      <c r="AH38" s="97"/>
      <c r="AI38" s="97"/>
      <c r="AJ38" s="97"/>
      <c r="AK38" s="97"/>
      <c r="AL38" s="97"/>
      <c r="AM38" s="97"/>
      <c r="AN38" s="97"/>
      <c r="AO38" s="97"/>
      <c r="AP38" s="97"/>
      <c r="AQ38" s="97"/>
      <c r="AR38" s="97"/>
      <c r="AS38" s="97"/>
      <c r="AT38" s="97"/>
    </row>
    <row r="39" spans="1:46" ht="23.65" customHeight="1" thickTop="1" thickBot="1" x14ac:dyDescent="0.4">
      <c r="A39" s="632"/>
      <c r="B39" s="633"/>
      <c r="C39" s="633"/>
      <c r="D39" s="633"/>
      <c r="E39" s="633"/>
      <c r="F39" s="636"/>
      <c r="G39" s="637"/>
      <c r="H39" s="656" t="s">
        <v>110</v>
      </c>
      <c r="I39" s="657"/>
      <c r="J39" s="657"/>
      <c r="K39" s="657"/>
      <c r="L39" s="658"/>
      <c r="M39" s="390">
        <f>SUM(M34:M38)</f>
        <v>0</v>
      </c>
      <c r="N39" s="148">
        <f t="shared" si="50"/>
        <v>0</v>
      </c>
      <c r="O39" s="146">
        <f t="shared" si="51"/>
        <v>0</v>
      </c>
      <c r="P39" s="147">
        <f t="shared" si="52"/>
        <v>0</v>
      </c>
      <c r="Q39" s="6">
        <f t="shared" si="53"/>
        <v>0</v>
      </c>
      <c r="R39" s="6">
        <f>M39/365</f>
        <v>0</v>
      </c>
      <c r="S39" s="6">
        <f t="shared" si="55"/>
        <v>0</v>
      </c>
      <c r="T39" s="6">
        <f t="shared" si="56"/>
        <v>0</v>
      </c>
      <c r="U39" s="6">
        <f>M39-T39</f>
        <v>0</v>
      </c>
      <c r="V39" s="6">
        <f t="shared" si="58"/>
        <v>0</v>
      </c>
      <c r="W39" s="6">
        <f t="shared" si="59"/>
        <v>0</v>
      </c>
      <c r="X39" s="6">
        <f t="shared" si="60"/>
        <v>0</v>
      </c>
      <c r="AB39" s="97"/>
      <c r="AC39" s="388">
        <f>IF(SUM(AC34:AC38)&gt;6,6,SUM(AC34:AC38))</f>
        <v>0</v>
      </c>
      <c r="AD39" s="97"/>
      <c r="AE39" s="97"/>
      <c r="AF39" s="97"/>
      <c r="AG39" s="97"/>
      <c r="AH39" s="97"/>
      <c r="AI39" s="97"/>
      <c r="AJ39" s="97"/>
      <c r="AK39" s="97"/>
      <c r="AL39" s="97"/>
      <c r="AM39" s="97"/>
      <c r="AN39" s="97"/>
      <c r="AO39" s="97"/>
      <c r="AP39" s="97"/>
      <c r="AQ39" s="97"/>
      <c r="AR39" s="97"/>
      <c r="AS39" s="97"/>
      <c r="AT39" s="97"/>
    </row>
    <row r="40" spans="1:46" ht="23.25" x14ac:dyDescent="0.2">
      <c r="A40" s="97"/>
      <c r="B40" s="97"/>
      <c r="C40" s="97"/>
      <c r="D40" s="97"/>
      <c r="E40" s="97"/>
      <c r="F40" s="97"/>
      <c r="G40" s="97"/>
      <c r="H40" s="105"/>
      <c r="I40" s="106"/>
      <c r="J40" s="101"/>
      <c r="K40" s="101"/>
      <c r="L40" s="101"/>
      <c r="M40" s="102"/>
      <c r="N40" s="111"/>
      <c r="O40" s="111"/>
      <c r="P40" s="111"/>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row>
    <row r="41" spans="1:46" ht="23.25" x14ac:dyDescent="0.2">
      <c r="A41" s="97"/>
      <c r="B41" s="97"/>
      <c r="C41" s="97"/>
      <c r="D41" s="97"/>
      <c r="E41" s="97"/>
      <c r="F41" s="97"/>
      <c r="G41" s="97"/>
      <c r="H41" s="105"/>
      <c r="I41" s="106"/>
      <c r="J41" s="101"/>
      <c r="K41" s="101"/>
      <c r="L41" s="101"/>
      <c r="M41" s="102"/>
      <c r="N41" s="111"/>
      <c r="O41" s="111"/>
      <c r="P41" s="111"/>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row>
    <row r="42" spans="1:46" x14ac:dyDescent="0.2">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row>
    <row r="43" spans="1:46" x14ac:dyDescent="0.2">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row>
    <row r="44" spans="1:46"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row>
    <row r="45" spans="1:46"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row>
    <row r="46" spans="1:46"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row>
    <row r="47" spans="1:46"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row>
    <row r="48" spans="1:46"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row>
    <row r="49" spans="1:46"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row>
    <row r="50" spans="1:46" x14ac:dyDescent="0.2">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row>
    <row r="51" spans="1:46" x14ac:dyDescent="0.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row>
    <row r="52" spans="1:46" x14ac:dyDescent="0.2">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row>
    <row r="53" spans="1:46" x14ac:dyDescent="0.2">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row>
    <row r="54" spans="1:46"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row>
    <row r="55" spans="1:46" x14ac:dyDescent="0.2">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row>
    <row r="56" spans="1:46"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row>
    <row r="57" spans="1:46" x14ac:dyDescent="0.2">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row>
    <row r="58" spans="1:46" x14ac:dyDescent="0.2">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row>
    <row r="59" spans="1:46" x14ac:dyDescent="0.2">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row>
    <row r="60" spans="1:46" x14ac:dyDescent="0.2">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row>
    <row r="61" spans="1:46" x14ac:dyDescent="0.2">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row>
    <row r="62" spans="1:46" x14ac:dyDescent="0.2">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row>
    <row r="63" spans="1:46" x14ac:dyDescent="0.2">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row>
    <row r="64" spans="1:46" x14ac:dyDescent="0.2">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row>
    <row r="65" spans="1:46" x14ac:dyDescent="0.2">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row>
    <row r="66" spans="1:46" x14ac:dyDescent="0.2">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row>
    <row r="67" spans="1:46" x14ac:dyDescent="0.2">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row>
    <row r="68" spans="1:46" x14ac:dyDescent="0.2">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row>
    <row r="69" spans="1:46" x14ac:dyDescent="0.2">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row>
    <row r="70" spans="1:46" x14ac:dyDescent="0.2">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row>
    <row r="71" spans="1:46" x14ac:dyDescent="0.2">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row>
    <row r="72" spans="1:46" x14ac:dyDescent="0.2">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row>
    <row r="73" spans="1:46" x14ac:dyDescent="0.2">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row>
    <row r="74" spans="1:46" x14ac:dyDescent="0.2">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row>
    <row r="75" spans="1:46" x14ac:dyDescent="0.2">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row>
    <row r="76" spans="1:46" x14ac:dyDescent="0.2">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row>
    <row r="77" spans="1:46" x14ac:dyDescent="0.2">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row>
    <row r="78" spans="1:46" x14ac:dyDescent="0.2">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row>
    <row r="79" spans="1:46" x14ac:dyDescent="0.2">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row>
    <row r="80" spans="1:46" x14ac:dyDescent="0.2">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row>
    <row r="81" spans="1:46" x14ac:dyDescent="0.2">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row>
    <row r="82" spans="1:46" x14ac:dyDescent="0.2">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row>
    <row r="83" spans="1:46" x14ac:dyDescent="0.2">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row>
    <row r="84" spans="1:46" x14ac:dyDescent="0.2">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row>
    <row r="85" spans="1:46" x14ac:dyDescent="0.2">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row>
    <row r="86" spans="1:46" x14ac:dyDescent="0.2">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row>
    <row r="87" spans="1:46" x14ac:dyDescent="0.2">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row>
    <row r="88" spans="1:46" x14ac:dyDescent="0.2">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row>
    <row r="89" spans="1:46" x14ac:dyDescent="0.2">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row>
    <row r="90" spans="1:46" x14ac:dyDescent="0.2">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row>
    <row r="91" spans="1:46" x14ac:dyDescent="0.2">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row>
    <row r="92" spans="1:46" x14ac:dyDescent="0.2">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row>
    <row r="93" spans="1:46" x14ac:dyDescent="0.2">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row>
    <row r="94" spans="1:46" x14ac:dyDescent="0.2">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row>
    <row r="95" spans="1:46" x14ac:dyDescent="0.2">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row>
    <row r="96" spans="1:46" x14ac:dyDescent="0.2">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row>
    <row r="97" spans="1:46" x14ac:dyDescent="0.2">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row>
    <row r="98" spans="1:46" x14ac:dyDescent="0.2">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row>
    <row r="99" spans="1:46" x14ac:dyDescent="0.2">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row>
    <row r="100" spans="1:46" x14ac:dyDescent="0.2">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row>
    <row r="101" spans="1:46" x14ac:dyDescent="0.2">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row>
    <row r="102" spans="1:46" x14ac:dyDescent="0.2">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row>
  </sheetData>
  <sheetProtection algorithmName="SHA-512" hashValue="GNYzP4KlHItifOAxBwzkbHNAAlqU88ZxVpUicZSWU/HhRF3t2EwuTC9ujw/zAJIA/JGmB1vkKtwIcA+VPy2I6A==" saltValue="QAA6QQij4k0MNJE9HxKILA==" spinCount="100000" sheet="1" objects="1" scenarios="1"/>
  <mergeCells count="70">
    <mergeCell ref="AF2:AG2"/>
    <mergeCell ref="AI4:AN4"/>
    <mergeCell ref="AI6:AN6"/>
    <mergeCell ref="AI10:AN10"/>
    <mergeCell ref="AI11:AN11"/>
    <mergeCell ref="AE4:AG6"/>
    <mergeCell ref="AI1:AN2"/>
    <mergeCell ref="AI12:AN13"/>
    <mergeCell ref="A38:E39"/>
    <mergeCell ref="F38:G39"/>
    <mergeCell ref="AE8:AG8"/>
    <mergeCell ref="AE7:AG7"/>
    <mergeCell ref="I38:L38"/>
    <mergeCell ref="H39:L39"/>
    <mergeCell ref="A34:G34"/>
    <mergeCell ref="I34:L34"/>
    <mergeCell ref="A35:G37"/>
    <mergeCell ref="I35:L35"/>
    <mergeCell ref="I36:L36"/>
    <mergeCell ref="I37:L37"/>
    <mergeCell ref="A27:G29"/>
    <mergeCell ref="I27:L27"/>
    <mergeCell ref="I28:L28"/>
    <mergeCell ref="A26:G26"/>
    <mergeCell ref="I26:L26"/>
    <mergeCell ref="A22:E23"/>
    <mergeCell ref="F22:G23"/>
    <mergeCell ref="A30:E31"/>
    <mergeCell ref="F30:G31"/>
    <mergeCell ref="I29:L29"/>
    <mergeCell ref="I30:L30"/>
    <mergeCell ref="H31:L31"/>
    <mergeCell ref="I22:L22"/>
    <mergeCell ref="H23:L23"/>
    <mergeCell ref="A18:G18"/>
    <mergeCell ref="I18:L18"/>
    <mergeCell ref="A19:G21"/>
    <mergeCell ref="I19:L19"/>
    <mergeCell ref="I20:L20"/>
    <mergeCell ref="I21:L21"/>
    <mergeCell ref="A6:A15"/>
    <mergeCell ref="H6:L6"/>
    <mergeCell ref="AC6:AC15"/>
    <mergeCell ref="H7:L7"/>
    <mergeCell ref="H8:L8"/>
    <mergeCell ref="H9:L9"/>
    <mergeCell ref="H10:L10"/>
    <mergeCell ref="AD10:AD13"/>
    <mergeCell ref="AE10:AG15"/>
    <mergeCell ref="H11:L11"/>
    <mergeCell ref="H12:L12"/>
    <mergeCell ref="H13:L13"/>
    <mergeCell ref="H14:L14"/>
    <mergeCell ref="H15:L15"/>
    <mergeCell ref="H4:L5"/>
    <mergeCell ref="K1:AC2"/>
    <mergeCell ref="A1:B2"/>
    <mergeCell ref="C1:C2"/>
    <mergeCell ref="A4:A5"/>
    <mergeCell ref="B4:B5"/>
    <mergeCell ref="C4:C5"/>
    <mergeCell ref="D4:D5"/>
    <mergeCell ref="E4:E5"/>
    <mergeCell ref="F4:F5"/>
    <mergeCell ref="M4:M5"/>
    <mergeCell ref="N4:P4"/>
    <mergeCell ref="AC4:AC5"/>
    <mergeCell ref="H3:L3"/>
    <mergeCell ref="G4:G5"/>
    <mergeCell ref="F1:J2"/>
  </mergeCells>
  <pageMargins left="0.7" right="0.7" top="0.75" bottom="0.75" header="0.3" footer="0.3"/>
  <pageSetup paperSize="9" scale="6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7">
    <pageSetUpPr fitToPage="1"/>
  </sheetPr>
  <dimension ref="A1:AT102"/>
  <sheetViews>
    <sheetView showGridLines="0" topLeftCell="A13" zoomScale="75" zoomScaleNormal="75" workbookViewId="0">
      <selection activeCell="M34" sqref="M34:AC39"/>
    </sheetView>
  </sheetViews>
  <sheetFormatPr defaultRowHeight="12.75" x14ac:dyDescent="0.2"/>
  <cols>
    <col min="1" max="1" width="7" customWidth="1"/>
    <col min="2" max="2" width="3.83203125" customWidth="1"/>
    <col min="3" max="3" width="28.6640625" customWidth="1"/>
    <col min="4" max="5" width="18.83203125" customWidth="1"/>
    <col min="6" max="6" width="15.6640625" customWidth="1"/>
    <col min="7" max="7" width="12.6640625" customWidth="1"/>
    <col min="8" max="8" width="5.6640625" customWidth="1"/>
    <col min="9" max="12" width="1.83203125" customWidth="1"/>
    <col min="13" max="13" width="9.6640625" customWidth="1"/>
    <col min="14" max="16" width="6.1640625" customWidth="1"/>
    <col min="17" max="26" width="0" hidden="1" customWidth="1"/>
    <col min="27" max="27" width="0.1640625" customWidth="1"/>
    <col min="28" max="28" width="2" customWidth="1"/>
    <col min="29" max="29" width="12.6640625" customWidth="1"/>
    <col min="30" max="30" width="2.6640625" customWidth="1"/>
    <col min="31" max="31" width="20.33203125" customWidth="1"/>
    <col min="32" max="32" width="1.6640625" customWidth="1"/>
    <col min="33" max="33" width="6.6640625" customWidth="1"/>
    <col min="34" max="34" width="2.6640625" customWidth="1"/>
    <col min="39" max="39" width="2.6640625" customWidth="1"/>
  </cols>
  <sheetData>
    <row r="1" spans="1:46" ht="25.15" customHeight="1" thickBot="1" x14ac:dyDescent="0.25">
      <c r="A1" s="691" t="s">
        <v>108</v>
      </c>
      <c r="B1" s="692"/>
      <c r="C1" s="695"/>
      <c r="D1" s="149" t="s">
        <v>84</v>
      </c>
      <c r="E1" s="150" t="s">
        <v>5</v>
      </c>
      <c r="F1" s="676" t="s">
        <v>142</v>
      </c>
      <c r="G1" s="677"/>
      <c r="H1" s="677"/>
      <c r="I1" s="677"/>
      <c r="J1" s="677"/>
      <c r="K1" s="670" t="str">
        <f>IF(+'SCHEDE '!B2=0,"Inserire il nome nel file SCHEDE",+'SCHEDE '!B2)</f>
        <v/>
      </c>
      <c r="L1" s="671"/>
      <c r="M1" s="671"/>
      <c r="N1" s="671"/>
      <c r="O1" s="671"/>
      <c r="P1" s="671"/>
      <c r="Q1" s="671"/>
      <c r="R1" s="671"/>
      <c r="S1" s="671"/>
      <c r="T1" s="671"/>
      <c r="U1" s="671"/>
      <c r="V1" s="671"/>
      <c r="W1" s="671"/>
      <c r="X1" s="671"/>
      <c r="Y1" s="671"/>
      <c r="Z1" s="671"/>
      <c r="AA1" s="671"/>
      <c r="AB1" s="671"/>
      <c r="AC1" s="672"/>
      <c r="AD1" s="97"/>
      <c r="AE1" s="97"/>
      <c r="AF1" s="97"/>
      <c r="AG1" s="97"/>
      <c r="AH1" s="97"/>
      <c r="AI1" s="617" t="s">
        <v>228</v>
      </c>
      <c r="AJ1" s="618"/>
      <c r="AK1" s="618"/>
      <c r="AL1" s="618"/>
      <c r="AM1" s="618"/>
      <c r="AN1" s="619"/>
      <c r="AO1" s="97"/>
      <c r="AP1" s="97"/>
      <c r="AQ1" s="97"/>
      <c r="AR1" s="97"/>
      <c r="AS1" s="97"/>
      <c r="AT1" s="97"/>
    </row>
    <row r="2" spans="1:46" ht="25.15" customHeight="1" thickBot="1" x14ac:dyDescent="0.25">
      <c r="A2" s="693"/>
      <c r="B2" s="694"/>
      <c r="C2" s="696"/>
      <c r="D2" s="136"/>
      <c r="E2" s="137"/>
      <c r="F2" s="678"/>
      <c r="G2" s="679"/>
      <c r="H2" s="679"/>
      <c r="I2" s="679"/>
      <c r="J2" s="679"/>
      <c r="K2" s="673"/>
      <c r="L2" s="674"/>
      <c r="M2" s="674"/>
      <c r="N2" s="674"/>
      <c r="O2" s="674"/>
      <c r="P2" s="674"/>
      <c r="Q2" s="674"/>
      <c r="R2" s="674"/>
      <c r="S2" s="674"/>
      <c r="T2" s="674"/>
      <c r="U2" s="674"/>
      <c r="V2" s="674"/>
      <c r="W2" s="674"/>
      <c r="X2" s="674"/>
      <c r="Y2" s="674"/>
      <c r="Z2" s="674"/>
      <c r="AA2" s="674"/>
      <c r="AB2" s="674"/>
      <c r="AC2" s="675"/>
      <c r="AD2" s="97"/>
      <c r="AE2" s="117" t="s">
        <v>7</v>
      </c>
      <c r="AF2" s="721" t="str">
        <f>+'2000-01'!AF2</f>
        <v>21.3</v>
      </c>
      <c r="AG2" s="722"/>
      <c r="AH2" s="97"/>
      <c r="AI2" s="620"/>
      <c r="AJ2" s="621"/>
      <c r="AK2" s="621"/>
      <c r="AL2" s="621"/>
      <c r="AM2" s="621"/>
      <c r="AN2" s="622"/>
      <c r="AO2" s="97"/>
      <c r="AP2" s="97"/>
      <c r="AQ2" s="97"/>
      <c r="AR2" s="97"/>
      <c r="AS2" s="97"/>
      <c r="AT2" s="97"/>
    </row>
    <row r="3" spans="1:46" ht="25.15" customHeight="1" thickBot="1" x14ac:dyDescent="0.25">
      <c r="A3" s="112"/>
      <c r="B3" s="112"/>
      <c r="C3" s="112"/>
      <c r="D3" s="112"/>
      <c r="E3" s="112"/>
      <c r="F3" s="135"/>
      <c r="G3" s="134" t="s">
        <v>134</v>
      </c>
      <c r="H3" s="698" t="s">
        <v>143</v>
      </c>
      <c r="I3" s="699"/>
      <c r="J3" s="699"/>
      <c r="K3" s="699"/>
      <c r="L3" s="700"/>
      <c r="M3" s="112"/>
      <c r="N3" s="112"/>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row>
    <row r="4" spans="1:46" ht="30" customHeight="1" thickTop="1" x14ac:dyDescent="0.2">
      <c r="A4" s="762" t="s">
        <v>108</v>
      </c>
      <c r="B4" s="746" t="s">
        <v>89</v>
      </c>
      <c r="C4" s="703" t="s">
        <v>83</v>
      </c>
      <c r="D4" s="701" t="s">
        <v>84</v>
      </c>
      <c r="E4" s="701" t="s">
        <v>5</v>
      </c>
      <c r="F4" s="748" t="s">
        <v>107</v>
      </c>
      <c r="G4" s="689" t="s">
        <v>151</v>
      </c>
      <c r="H4" s="680" t="s">
        <v>149</v>
      </c>
      <c r="I4" s="681"/>
      <c r="J4" s="681"/>
      <c r="K4" s="681"/>
      <c r="L4" s="682"/>
      <c r="M4" s="716" t="s">
        <v>6</v>
      </c>
      <c r="N4" s="718" t="s">
        <v>88</v>
      </c>
      <c r="O4" s="719"/>
      <c r="P4" s="720"/>
      <c r="Q4" s="72" t="s">
        <v>90</v>
      </c>
      <c r="R4" s="72" t="s">
        <v>91</v>
      </c>
      <c r="S4" s="72" t="s">
        <v>92</v>
      </c>
      <c r="T4" s="72" t="s">
        <v>93</v>
      </c>
      <c r="U4" s="72" t="s">
        <v>94</v>
      </c>
      <c r="V4" s="72" t="s">
        <v>95</v>
      </c>
      <c r="W4" s="72" t="s">
        <v>96</v>
      </c>
      <c r="X4" s="72" t="s">
        <v>97</v>
      </c>
      <c r="Y4" s="72" t="s">
        <v>98</v>
      </c>
      <c r="AA4" s="69"/>
      <c r="AB4" s="97"/>
      <c r="AC4" s="764" t="s">
        <v>135</v>
      </c>
      <c r="AD4" s="98"/>
      <c r="AE4" s="731" t="s">
        <v>111</v>
      </c>
      <c r="AF4" s="732"/>
      <c r="AG4" s="733"/>
      <c r="AH4" s="97"/>
      <c r="AI4" s="623" t="s">
        <v>144</v>
      </c>
      <c r="AJ4" s="623"/>
      <c r="AK4" s="623"/>
      <c r="AL4" s="623"/>
      <c r="AM4" s="623"/>
      <c r="AN4" s="623"/>
      <c r="AO4" s="97"/>
      <c r="AP4" s="97"/>
      <c r="AQ4" s="97"/>
      <c r="AR4" s="97"/>
      <c r="AS4" s="97"/>
      <c r="AT4" s="97"/>
    </row>
    <row r="5" spans="1:46" ht="30" customHeight="1" thickBot="1" x14ac:dyDescent="0.25">
      <c r="A5" s="763"/>
      <c r="B5" s="747"/>
      <c r="C5" s="704"/>
      <c r="D5" s="702"/>
      <c r="E5" s="702"/>
      <c r="F5" s="749"/>
      <c r="G5" s="690"/>
      <c r="H5" s="683"/>
      <c r="I5" s="684"/>
      <c r="J5" s="684"/>
      <c r="K5" s="684"/>
      <c r="L5" s="685"/>
      <c r="M5" s="717"/>
      <c r="N5" s="68" t="s">
        <v>85</v>
      </c>
      <c r="O5" s="4" t="s">
        <v>86</v>
      </c>
      <c r="P5" s="5" t="s">
        <v>87</v>
      </c>
      <c r="Q5" s="72" t="s">
        <v>99</v>
      </c>
      <c r="R5" s="73"/>
      <c r="S5" s="73"/>
      <c r="T5" s="73"/>
      <c r="U5" s="73"/>
      <c r="V5" s="73"/>
      <c r="W5" s="73"/>
      <c r="X5" s="73"/>
      <c r="Y5" s="73"/>
      <c r="AA5" s="69"/>
      <c r="AB5" s="97"/>
      <c r="AC5" s="765"/>
      <c r="AD5" s="98"/>
      <c r="AE5" s="734"/>
      <c r="AF5" s="735"/>
      <c r="AG5" s="736"/>
      <c r="AH5" s="97"/>
      <c r="AI5" s="215" t="s">
        <v>145</v>
      </c>
      <c r="AJ5" s="215"/>
      <c r="AK5" s="215"/>
      <c r="AL5" s="215"/>
      <c r="AM5" s="290"/>
      <c r="AN5" s="297"/>
      <c r="AO5" s="97"/>
      <c r="AP5" s="97"/>
      <c r="AQ5" s="97"/>
      <c r="AR5" s="97"/>
      <c r="AS5" s="97"/>
      <c r="AT5" s="97"/>
    </row>
    <row r="6" spans="1:46" ht="25.15" customHeight="1" thickTop="1" thickBot="1" x14ac:dyDescent="0.4">
      <c r="A6" s="705" t="str">
        <f>IF(+Anno_1=0,"",+Anno_1)</f>
        <v/>
      </c>
      <c r="B6" s="70">
        <v>1</v>
      </c>
      <c r="C6" s="113"/>
      <c r="D6" s="141"/>
      <c r="E6" s="142"/>
      <c r="F6" s="377" t="str">
        <f t="shared" ref="F6:F15" si="0">IF(OR(D6=0,E6=0,+Anno_1=0),"",IF(OR(E6&gt;data_2,D6&lt;data_1),"DATA ERRATA","ok"))</f>
        <v/>
      </c>
      <c r="G6" s="139"/>
      <c r="H6" s="686"/>
      <c r="I6" s="687"/>
      <c r="J6" s="687"/>
      <c r="K6" s="687"/>
      <c r="L6" s="688"/>
      <c r="M6" s="378">
        <f>IF(G6=0,0,      IF(H6=0,0,IF(AND(G6&lt;&gt;"AA",G6&lt;&gt;"AT",G6&lt;&gt;"CS",G6&lt;&gt;"ALTRO"),"ERRORE",IF(AND(H6&lt;&gt;"NON",H6&lt;&gt;"SS",H6&lt;&gt;"ENTE"),"ERRORE",ROUND(E6-D6+1,0)))))</f>
        <v>0</v>
      </c>
      <c r="N6" s="85">
        <f t="shared" ref="N6:N9" si="1">FLOOR(R6,1)</f>
        <v>0</v>
      </c>
      <c r="O6" s="379">
        <f>FLOOR(V6,1)</f>
        <v>0</v>
      </c>
      <c r="P6" s="87">
        <f t="shared" ref="P6:P9" si="2">U6-X6</f>
        <v>0</v>
      </c>
      <c r="Q6" s="71">
        <f t="shared" ref="Q6:Q9" si="3">T6+X6+Y6</f>
        <v>0</v>
      </c>
      <c r="R6" s="6">
        <f t="shared" ref="R6:R9" si="4">M6/365</f>
        <v>0</v>
      </c>
      <c r="S6" s="6">
        <f t="shared" ref="S6:S16" si="5">FLOOR(R6,1)</f>
        <v>0</v>
      </c>
      <c r="T6" s="6">
        <f t="shared" ref="T6:T16" si="6">S6*365</f>
        <v>0</v>
      </c>
      <c r="U6" s="6">
        <f t="shared" ref="U6:U9" si="7">M6-T6</f>
        <v>0</v>
      </c>
      <c r="V6" s="6">
        <f t="shared" ref="V6:V16" si="8">U6/30</f>
        <v>0</v>
      </c>
      <c r="W6" s="6">
        <f t="shared" ref="W6:W16" si="9">FLOOR(V6,1)</f>
        <v>0</v>
      </c>
      <c r="X6" s="6">
        <f t="shared" ref="X6:X16" si="10">W6*30</f>
        <v>0</v>
      </c>
      <c r="Y6" s="6">
        <f t="shared" ref="Y6:Y9" si="11">U6-X6</f>
        <v>0</v>
      </c>
      <c r="AA6" s="69"/>
      <c r="AB6" s="97"/>
      <c r="AC6" s="705" t="str">
        <f>IF(+Anno_1=0,"",+Anno_1)</f>
        <v/>
      </c>
      <c r="AD6" s="99"/>
      <c r="AE6" s="734"/>
      <c r="AF6" s="735"/>
      <c r="AG6" s="736"/>
      <c r="AH6" s="97"/>
      <c r="AI6" s="623" t="s">
        <v>146</v>
      </c>
      <c r="AJ6" s="623"/>
      <c r="AK6" s="623"/>
      <c r="AL6" s="623"/>
      <c r="AM6" s="623"/>
      <c r="AN6" s="623"/>
      <c r="AO6" s="97"/>
      <c r="AP6" s="97"/>
      <c r="AQ6" s="97"/>
      <c r="AR6" s="97"/>
      <c r="AS6" s="97"/>
      <c r="AT6" s="97"/>
    </row>
    <row r="7" spans="1:46" ht="25.15" customHeight="1" thickBot="1" x14ac:dyDescent="0.4">
      <c r="A7" s="706"/>
      <c r="B7" s="70">
        <v>2</v>
      </c>
      <c r="C7" s="113"/>
      <c r="D7" s="130"/>
      <c r="E7" s="131"/>
      <c r="F7" s="377" t="str">
        <f t="shared" si="0"/>
        <v/>
      </c>
      <c r="G7" s="139"/>
      <c r="H7" s="686"/>
      <c r="I7" s="687"/>
      <c r="J7" s="687"/>
      <c r="K7" s="687"/>
      <c r="L7" s="688"/>
      <c r="M7" s="391">
        <f>IF(G7=0,0,      IF(H7=0,0,IF(AND(G7&lt;&gt;"AA",G7&lt;&gt;"AT",G7&lt;&gt;"CS",G7&lt;&gt;"ALTRO"),"ERRORE",IF(AND(H7&lt;&gt;"NON",H7&lt;&gt;"SS",H7&lt;&gt;"ENTE"),"ERRORE",ROUND(E7-D7+1,0)))))</f>
        <v>0</v>
      </c>
      <c r="N7" s="85">
        <f t="shared" si="1"/>
        <v>0</v>
      </c>
      <c r="O7" s="86">
        <f t="shared" ref="O7:O9" si="12">FLOOR(V7,1)</f>
        <v>0</v>
      </c>
      <c r="P7" s="87">
        <f t="shared" si="2"/>
        <v>0</v>
      </c>
      <c r="Q7" s="71">
        <f t="shared" si="3"/>
        <v>0</v>
      </c>
      <c r="R7" s="6">
        <f t="shared" si="4"/>
        <v>0</v>
      </c>
      <c r="S7" s="6">
        <f t="shared" si="5"/>
        <v>0</v>
      </c>
      <c r="T7" s="6">
        <f t="shared" si="6"/>
        <v>0</v>
      </c>
      <c r="U7" s="6">
        <f t="shared" si="7"/>
        <v>0</v>
      </c>
      <c r="V7" s="6">
        <f t="shared" si="8"/>
        <v>0</v>
      </c>
      <c r="W7" s="6">
        <f t="shared" si="9"/>
        <v>0</v>
      </c>
      <c r="X7" s="6">
        <f t="shared" si="10"/>
        <v>0</v>
      </c>
      <c r="Y7" s="6">
        <f t="shared" si="11"/>
        <v>0</v>
      </c>
      <c r="AA7" s="69"/>
      <c r="AB7" s="97"/>
      <c r="AC7" s="706"/>
      <c r="AD7" s="100"/>
      <c r="AE7" s="711" t="s">
        <v>155</v>
      </c>
      <c r="AF7" s="712"/>
      <c r="AG7" s="713"/>
      <c r="AH7" s="97"/>
      <c r="AI7" s="215" t="s">
        <v>147</v>
      </c>
      <c r="AJ7" s="215"/>
      <c r="AK7" s="215"/>
      <c r="AL7" s="290"/>
      <c r="AM7" s="291"/>
      <c r="AN7" s="297"/>
      <c r="AO7" s="97"/>
      <c r="AP7" s="97"/>
      <c r="AQ7" s="97"/>
      <c r="AR7" s="97"/>
      <c r="AS7" s="97"/>
      <c r="AT7" s="97"/>
    </row>
    <row r="8" spans="1:46" ht="25.15" customHeight="1" thickBot="1" x14ac:dyDescent="0.4">
      <c r="A8" s="706"/>
      <c r="B8" s="70">
        <v>3</v>
      </c>
      <c r="C8" s="113"/>
      <c r="D8" s="130"/>
      <c r="E8" s="131"/>
      <c r="F8" s="377" t="str">
        <f t="shared" si="0"/>
        <v/>
      </c>
      <c r="G8" s="139"/>
      <c r="H8" s="686"/>
      <c r="I8" s="687"/>
      <c r="J8" s="687"/>
      <c r="K8" s="687"/>
      <c r="L8" s="688"/>
      <c r="M8" s="391">
        <f t="shared" ref="M8:M15" si="13">IF(G8=0,0,      IF(H8=0,0,IF(AND(G8&lt;&gt;"AA",G8&lt;&gt;"AT",G8&lt;&gt;"CS",G8&lt;&gt;"ALTRO"),"ERRORE",IF(AND(H8&lt;&gt;"NON",H8&lt;&gt;"SS",H8&lt;&gt;"ENTE"),"ERRORE",ROUND(E8-D8+1,0)))))</f>
        <v>0</v>
      </c>
      <c r="N8" s="85">
        <f t="shared" si="1"/>
        <v>0</v>
      </c>
      <c r="O8" s="86">
        <f t="shared" si="12"/>
        <v>0</v>
      </c>
      <c r="P8" s="87">
        <f t="shared" si="2"/>
        <v>0</v>
      </c>
      <c r="Q8" s="71">
        <f t="shared" si="3"/>
        <v>0</v>
      </c>
      <c r="R8" s="6">
        <f t="shared" si="4"/>
        <v>0</v>
      </c>
      <c r="S8" s="6">
        <f t="shared" si="5"/>
        <v>0</v>
      </c>
      <c r="T8" s="6">
        <f t="shared" si="6"/>
        <v>0</v>
      </c>
      <c r="U8" s="6">
        <f t="shared" si="7"/>
        <v>0</v>
      </c>
      <c r="V8" s="6">
        <f t="shared" si="8"/>
        <v>0</v>
      </c>
      <c r="W8" s="6">
        <f t="shared" si="9"/>
        <v>0</v>
      </c>
      <c r="X8" s="6">
        <f t="shared" si="10"/>
        <v>0</v>
      </c>
      <c r="Y8" s="6">
        <f t="shared" si="11"/>
        <v>0</v>
      </c>
      <c r="AA8" s="69"/>
      <c r="AB8" s="97"/>
      <c r="AC8" s="706"/>
      <c r="AD8" s="100"/>
      <c r="AE8" s="708" t="s">
        <v>131</v>
      </c>
      <c r="AF8" s="709"/>
      <c r="AG8" s="710"/>
      <c r="AH8" s="97"/>
      <c r="AI8" s="97"/>
      <c r="AJ8" s="97"/>
      <c r="AK8" s="97"/>
      <c r="AL8" s="97"/>
      <c r="AM8" s="97"/>
      <c r="AN8" s="97"/>
      <c r="AO8" s="97"/>
      <c r="AP8" s="97"/>
      <c r="AQ8" s="97"/>
      <c r="AR8" s="97"/>
      <c r="AS8" s="97"/>
      <c r="AT8" s="97"/>
    </row>
    <row r="9" spans="1:46" ht="25.15" customHeight="1" thickBot="1" x14ac:dyDescent="0.4">
      <c r="A9" s="706"/>
      <c r="B9" s="70">
        <v>4</v>
      </c>
      <c r="C9" s="113"/>
      <c r="D9" s="130"/>
      <c r="E9" s="131"/>
      <c r="F9" s="377" t="str">
        <f t="shared" si="0"/>
        <v/>
      </c>
      <c r="G9" s="139"/>
      <c r="H9" s="686"/>
      <c r="I9" s="687"/>
      <c r="J9" s="687"/>
      <c r="K9" s="687"/>
      <c r="L9" s="688"/>
      <c r="M9" s="391">
        <f t="shared" si="13"/>
        <v>0</v>
      </c>
      <c r="N9" s="85">
        <f t="shared" si="1"/>
        <v>0</v>
      </c>
      <c r="O9" s="86">
        <f t="shared" si="12"/>
        <v>0</v>
      </c>
      <c r="P9" s="87">
        <f t="shared" si="2"/>
        <v>0</v>
      </c>
      <c r="Q9" s="71">
        <f t="shared" si="3"/>
        <v>0</v>
      </c>
      <c r="R9" s="6">
        <f t="shared" si="4"/>
        <v>0</v>
      </c>
      <c r="S9" s="6">
        <f t="shared" si="5"/>
        <v>0</v>
      </c>
      <c r="T9" s="6">
        <f t="shared" si="6"/>
        <v>0</v>
      </c>
      <c r="U9" s="6">
        <f t="shared" si="7"/>
        <v>0</v>
      </c>
      <c r="V9" s="6">
        <f t="shared" si="8"/>
        <v>0</v>
      </c>
      <c r="W9" s="6">
        <f t="shared" si="9"/>
        <v>0</v>
      </c>
      <c r="X9" s="6">
        <f t="shared" si="10"/>
        <v>0</v>
      </c>
      <c r="Y9" s="6">
        <f t="shared" si="11"/>
        <v>0</v>
      </c>
      <c r="AA9" s="69"/>
      <c r="AB9" s="97"/>
      <c r="AC9" s="706"/>
      <c r="AD9" s="100"/>
      <c r="AE9" s="100"/>
      <c r="AF9" s="100"/>
      <c r="AG9" s="100"/>
      <c r="AH9" s="97"/>
      <c r="AI9" s="97"/>
      <c r="AJ9" s="97"/>
      <c r="AK9" s="97"/>
      <c r="AL9" s="97"/>
      <c r="AM9" s="97"/>
      <c r="AN9" s="97"/>
      <c r="AO9" s="97"/>
      <c r="AP9" s="97"/>
      <c r="AQ9" s="97"/>
      <c r="AR9" s="97"/>
      <c r="AS9" s="97"/>
      <c r="AT9" s="97"/>
    </row>
    <row r="10" spans="1:46" ht="25.15" customHeight="1" thickBot="1" x14ac:dyDescent="0.4">
      <c r="A10" s="706"/>
      <c r="B10" s="70">
        <v>5</v>
      </c>
      <c r="C10" s="113"/>
      <c r="D10" s="130"/>
      <c r="E10" s="131"/>
      <c r="F10" s="377" t="str">
        <f t="shared" si="0"/>
        <v/>
      </c>
      <c r="G10" s="139"/>
      <c r="H10" s="686"/>
      <c r="I10" s="687"/>
      <c r="J10" s="687"/>
      <c r="K10" s="687"/>
      <c r="L10" s="688"/>
      <c r="M10" s="391">
        <f t="shared" si="13"/>
        <v>0</v>
      </c>
      <c r="N10" s="85">
        <f>FLOOR(R10,1)</f>
        <v>0</v>
      </c>
      <c r="O10" s="86">
        <f>FLOOR(V10,1)</f>
        <v>0</v>
      </c>
      <c r="P10" s="87">
        <f>U10-X10</f>
        <v>0</v>
      </c>
      <c r="Q10" s="71">
        <f>T10+X10+Y10</f>
        <v>0</v>
      </c>
      <c r="R10" s="6">
        <f>M10/365</f>
        <v>0</v>
      </c>
      <c r="S10" s="6">
        <f>FLOOR(R10,1)</f>
        <v>0</v>
      </c>
      <c r="T10" s="6">
        <f>S10*365</f>
        <v>0</v>
      </c>
      <c r="U10" s="6">
        <f>M10-T10</f>
        <v>0</v>
      </c>
      <c r="V10" s="6">
        <f>U10/30</f>
        <v>0</v>
      </c>
      <c r="W10" s="6">
        <f>FLOOR(V10,1)</f>
        <v>0</v>
      </c>
      <c r="X10" s="6">
        <f>W10*30</f>
        <v>0</v>
      </c>
      <c r="Y10" s="6">
        <f>U10-X10</f>
        <v>0</v>
      </c>
      <c r="AA10" s="69"/>
      <c r="AB10" s="97"/>
      <c r="AC10" s="706"/>
      <c r="AD10" s="697"/>
      <c r="AE10" s="737" t="s">
        <v>112</v>
      </c>
      <c r="AF10" s="738"/>
      <c r="AG10" s="739"/>
      <c r="AH10" s="97"/>
      <c r="AI10" s="624" t="s">
        <v>153</v>
      </c>
      <c r="AJ10" s="625"/>
      <c r="AK10" s="625"/>
      <c r="AL10" s="625"/>
      <c r="AM10" s="625"/>
      <c r="AN10" s="626"/>
      <c r="AO10" s="97"/>
      <c r="AP10" s="97"/>
      <c r="AQ10" s="97"/>
      <c r="AR10" s="97"/>
      <c r="AS10" s="97"/>
      <c r="AT10" s="97"/>
    </row>
    <row r="11" spans="1:46" ht="25.15" customHeight="1" thickBot="1" x14ac:dyDescent="0.4">
      <c r="A11" s="706"/>
      <c r="B11" s="70">
        <v>6</v>
      </c>
      <c r="C11" s="113"/>
      <c r="D11" s="130"/>
      <c r="E11" s="131"/>
      <c r="F11" s="377" t="str">
        <f t="shared" si="0"/>
        <v/>
      </c>
      <c r="G11" s="139"/>
      <c r="H11" s="686"/>
      <c r="I11" s="687"/>
      <c r="J11" s="687"/>
      <c r="K11" s="687"/>
      <c r="L11" s="688"/>
      <c r="M11" s="391">
        <f t="shared" si="13"/>
        <v>0</v>
      </c>
      <c r="N11" s="85">
        <f t="shared" ref="N11:N13" si="14">FLOOR(R11,1)</f>
        <v>0</v>
      </c>
      <c r="O11" s="86">
        <f t="shared" ref="O11:O13" si="15">FLOOR(V11,1)</f>
        <v>0</v>
      </c>
      <c r="P11" s="87">
        <f t="shared" ref="P11:P13" si="16">U11-X11</f>
        <v>0</v>
      </c>
      <c r="Q11" s="71">
        <f t="shared" ref="Q11:Q13" si="17">T11+X11+Y11</f>
        <v>0</v>
      </c>
      <c r="R11" s="6">
        <f t="shared" ref="R11:R13" si="18">M11/365</f>
        <v>0</v>
      </c>
      <c r="S11" s="6">
        <f t="shared" si="5"/>
        <v>0</v>
      </c>
      <c r="T11" s="6">
        <f t="shared" si="6"/>
        <v>0</v>
      </c>
      <c r="U11" s="6">
        <f t="shared" ref="U11:U13" si="19">M11-T11</f>
        <v>0</v>
      </c>
      <c r="V11" s="6">
        <f t="shared" si="8"/>
        <v>0</v>
      </c>
      <c r="W11" s="6">
        <f t="shared" si="9"/>
        <v>0</v>
      </c>
      <c r="X11" s="6">
        <f t="shared" si="10"/>
        <v>0</v>
      </c>
      <c r="Y11" s="6">
        <f t="shared" ref="Y11:Y13" si="20">U11-X11</f>
        <v>0</v>
      </c>
      <c r="AA11" s="69"/>
      <c r="AB11" s="97"/>
      <c r="AC11" s="706"/>
      <c r="AD11" s="697"/>
      <c r="AE11" s="740"/>
      <c r="AF11" s="741"/>
      <c r="AG11" s="742"/>
      <c r="AH11" s="97"/>
      <c r="AI11" s="624" t="s">
        <v>148</v>
      </c>
      <c r="AJ11" s="625"/>
      <c r="AK11" s="625"/>
      <c r="AL11" s="625"/>
      <c r="AM11" s="625"/>
      <c r="AN11" s="626"/>
      <c r="AO11" s="97"/>
      <c r="AP11" s="97"/>
      <c r="AQ11" s="97"/>
      <c r="AR11" s="97"/>
      <c r="AS11" s="97"/>
      <c r="AT11" s="97"/>
    </row>
    <row r="12" spans="1:46" ht="25.15" customHeight="1" thickBot="1" x14ac:dyDescent="0.4">
      <c r="A12" s="706"/>
      <c r="B12" s="70">
        <v>7</v>
      </c>
      <c r="C12" s="113"/>
      <c r="D12" s="130"/>
      <c r="E12" s="131"/>
      <c r="F12" s="377" t="str">
        <f t="shared" si="0"/>
        <v/>
      </c>
      <c r="G12" s="139"/>
      <c r="H12" s="686"/>
      <c r="I12" s="687"/>
      <c r="J12" s="687"/>
      <c r="K12" s="687"/>
      <c r="L12" s="688"/>
      <c r="M12" s="391">
        <f t="shared" si="13"/>
        <v>0</v>
      </c>
      <c r="N12" s="85">
        <f t="shared" si="14"/>
        <v>0</v>
      </c>
      <c r="O12" s="86">
        <f t="shared" si="15"/>
        <v>0</v>
      </c>
      <c r="P12" s="87">
        <f t="shared" si="16"/>
        <v>0</v>
      </c>
      <c r="Q12" s="71">
        <f t="shared" si="17"/>
        <v>0</v>
      </c>
      <c r="R12" s="6">
        <f t="shared" si="18"/>
        <v>0</v>
      </c>
      <c r="S12" s="6">
        <f t="shared" si="5"/>
        <v>0</v>
      </c>
      <c r="T12" s="6">
        <f t="shared" si="6"/>
        <v>0</v>
      </c>
      <c r="U12" s="6">
        <f t="shared" si="19"/>
        <v>0</v>
      </c>
      <c r="V12" s="6">
        <f t="shared" si="8"/>
        <v>0</v>
      </c>
      <c r="W12" s="6">
        <f t="shared" si="9"/>
        <v>0</v>
      </c>
      <c r="X12" s="6">
        <f t="shared" si="10"/>
        <v>0</v>
      </c>
      <c r="Y12" s="6">
        <f t="shared" si="20"/>
        <v>0</v>
      </c>
      <c r="AA12" s="69"/>
      <c r="AB12" s="97"/>
      <c r="AC12" s="706"/>
      <c r="AD12" s="697"/>
      <c r="AE12" s="740"/>
      <c r="AF12" s="741"/>
      <c r="AG12" s="742"/>
      <c r="AH12" s="97"/>
      <c r="AI12" s="627" t="s">
        <v>229</v>
      </c>
      <c r="AJ12" s="628"/>
      <c r="AK12" s="628"/>
      <c r="AL12" s="628"/>
      <c r="AM12" s="628"/>
      <c r="AN12" s="629"/>
      <c r="AO12" s="97"/>
      <c r="AP12" s="97"/>
      <c r="AQ12" s="97"/>
      <c r="AR12" s="97"/>
      <c r="AS12" s="97"/>
      <c r="AT12" s="97"/>
    </row>
    <row r="13" spans="1:46" ht="25.15" customHeight="1" thickBot="1" x14ac:dyDescent="0.4">
      <c r="A13" s="706"/>
      <c r="B13" s="70">
        <v>8</v>
      </c>
      <c r="C13" s="113"/>
      <c r="D13" s="130"/>
      <c r="E13" s="131"/>
      <c r="F13" s="377" t="str">
        <f t="shared" si="0"/>
        <v/>
      </c>
      <c r="G13" s="139"/>
      <c r="H13" s="686"/>
      <c r="I13" s="687"/>
      <c r="J13" s="687"/>
      <c r="K13" s="687"/>
      <c r="L13" s="688"/>
      <c r="M13" s="391">
        <f t="shared" si="13"/>
        <v>0</v>
      </c>
      <c r="N13" s="85">
        <f t="shared" si="14"/>
        <v>0</v>
      </c>
      <c r="O13" s="86">
        <f t="shared" si="15"/>
        <v>0</v>
      </c>
      <c r="P13" s="87">
        <f t="shared" si="16"/>
        <v>0</v>
      </c>
      <c r="Q13" s="71">
        <f t="shared" si="17"/>
        <v>0</v>
      </c>
      <c r="R13" s="6">
        <f t="shared" si="18"/>
        <v>0</v>
      </c>
      <c r="S13" s="6">
        <f t="shared" si="5"/>
        <v>0</v>
      </c>
      <c r="T13" s="6">
        <f t="shared" si="6"/>
        <v>0</v>
      </c>
      <c r="U13" s="6">
        <f t="shared" si="19"/>
        <v>0</v>
      </c>
      <c r="V13" s="6">
        <f t="shared" si="8"/>
        <v>0</v>
      </c>
      <c r="W13" s="6">
        <f t="shared" si="9"/>
        <v>0</v>
      </c>
      <c r="X13" s="6">
        <f t="shared" si="10"/>
        <v>0</v>
      </c>
      <c r="Y13" s="6">
        <f t="shared" si="20"/>
        <v>0</v>
      </c>
      <c r="AA13" s="69"/>
      <c r="AB13" s="97"/>
      <c r="AC13" s="706"/>
      <c r="AD13" s="697"/>
      <c r="AE13" s="740"/>
      <c r="AF13" s="741"/>
      <c r="AG13" s="742"/>
      <c r="AH13" s="97"/>
      <c r="AI13" s="627"/>
      <c r="AJ13" s="628"/>
      <c r="AK13" s="628"/>
      <c r="AL13" s="628"/>
      <c r="AM13" s="628"/>
      <c r="AN13" s="629"/>
      <c r="AO13" s="97"/>
      <c r="AP13" s="97"/>
      <c r="AQ13" s="97"/>
      <c r="AR13" s="97"/>
      <c r="AS13" s="97"/>
      <c r="AT13" s="97"/>
    </row>
    <row r="14" spans="1:46" ht="25.15" customHeight="1" thickBot="1" x14ac:dyDescent="0.4">
      <c r="A14" s="706"/>
      <c r="B14" s="70">
        <v>9</v>
      </c>
      <c r="C14" s="113"/>
      <c r="D14" s="130"/>
      <c r="E14" s="131"/>
      <c r="F14" s="377" t="str">
        <f t="shared" si="0"/>
        <v/>
      </c>
      <c r="G14" s="139"/>
      <c r="H14" s="686"/>
      <c r="I14" s="687"/>
      <c r="J14" s="687"/>
      <c r="K14" s="687"/>
      <c r="L14" s="688"/>
      <c r="M14" s="391">
        <f t="shared" si="13"/>
        <v>0</v>
      </c>
      <c r="N14" s="82">
        <f>FLOOR(R14,1)</f>
        <v>0</v>
      </c>
      <c r="O14" s="83">
        <f>FLOOR(V14,1)</f>
        <v>0</v>
      </c>
      <c r="P14" s="84">
        <f>U14-X14</f>
        <v>0</v>
      </c>
      <c r="Q14" s="71">
        <f>T14+X14+Y14</f>
        <v>0</v>
      </c>
      <c r="R14" s="6">
        <f>M14/365</f>
        <v>0</v>
      </c>
      <c r="S14" s="6">
        <f>FLOOR(R14,1)</f>
        <v>0</v>
      </c>
      <c r="T14" s="6">
        <f>S14*365</f>
        <v>0</v>
      </c>
      <c r="U14" s="6">
        <f>M14-T14</f>
        <v>0</v>
      </c>
      <c r="V14" s="6">
        <f>U14/30</f>
        <v>0</v>
      </c>
      <c r="W14" s="6">
        <f>FLOOR(V14,1)</f>
        <v>0</v>
      </c>
      <c r="X14" s="6">
        <f>W14*30</f>
        <v>0</v>
      </c>
      <c r="Y14" s="6">
        <f>U14-X14</f>
        <v>0</v>
      </c>
      <c r="AA14" s="69"/>
      <c r="AB14" s="97"/>
      <c r="AC14" s="706"/>
      <c r="AD14" s="101"/>
      <c r="AE14" s="740"/>
      <c r="AF14" s="741"/>
      <c r="AG14" s="742"/>
      <c r="AH14" s="97"/>
      <c r="AI14" s="97"/>
      <c r="AJ14" s="97"/>
      <c r="AK14" s="97"/>
      <c r="AL14" s="97"/>
      <c r="AM14" s="97"/>
      <c r="AN14" s="97"/>
      <c r="AO14" s="97"/>
      <c r="AP14" s="97"/>
      <c r="AQ14" s="97"/>
      <c r="AR14" s="97"/>
      <c r="AS14" s="97"/>
      <c r="AT14" s="97"/>
    </row>
    <row r="15" spans="1:46" ht="25.15" customHeight="1" thickBot="1" x14ac:dyDescent="0.4">
      <c r="A15" s="707"/>
      <c r="B15" s="70">
        <v>10</v>
      </c>
      <c r="C15" s="113"/>
      <c r="D15" s="132"/>
      <c r="E15" s="133"/>
      <c r="F15" s="377" t="str">
        <f t="shared" si="0"/>
        <v/>
      </c>
      <c r="G15" s="140"/>
      <c r="H15" s="771"/>
      <c r="I15" s="769"/>
      <c r="J15" s="769"/>
      <c r="K15" s="769"/>
      <c r="L15" s="772"/>
      <c r="M15" s="391">
        <f t="shared" si="13"/>
        <v>0</v>
      </c>
      <c r="N15" s="381">
        <f t="shared" ref="N15:N16" si="21">FLOOR(R15,1)</f>
        <v>0</v>
      </c>
      <c r="O15" s="382">
        <f t="shared" ref="O15:O16" si="22">FLOOR(V15,1)</f>
        <v>0</v>
      </c>
      <c r="P15" s="383">
        <f t="shared" ref="P15:P16" si="23">U15-X15</f>
        <v>0</v>
      </c>
      <c r="Q15" s="71">
        <f t="shared" ref="Q15:Q16" si="24">T15+X15+Y15</f>
        <v>0</v>
      </c>
      <c r="R15" s="6">
        <f t="shared" ref="R15" si="25">M15/365</f>
        <v>0</v>
      </c>
      <c r="S15" s="6">
        <f t="shared" si="5"/>
        <v>0</v>
      </c>
      <c r="T15" s="6">
        <f t="shared" si="6"/>
        <v>0</v>
      </c>
      <c r="U15" s="6">
        <f t="shared" ref="U15" si="26">M15-T15</f>
        <v>0</v>
      </c>
      <c r="V15" s="6">
        <f t="shared" si="8"/>
        <v>0</v>
      </c>
      <c r="W15" s="6">
        <f t="shared" si="9"/>
        <v>0</v>
      </c>
      <c r="X15" s="6">
        <f t="shared" si="10"/>
        <v>0</v>
      </c>
      <c r="Y15" s="6">
        <f t="shared" ref="Y15" si="27">U15-X15</f>
        <v>0</v>
      </c>
      <c r="AB15" s="97"/>
      <c r="AC15" s="707"/>
      <c r="AD15" s="101"/>
      <c r="AE15" s="743"/>
      <c r="AF15" s="744"/>
      <c r="AG15" s="745"/>
      <c r="AH15" s="97"/>
      <c r="AI15" s="97"/>
      <c r="AJ15" s="97"/>
      <c r="AK15" s="97"/>
      <c r="AL15" s="97"/>
      <c r="AM15" s="97"/>
      <c r="AN15" s="97"/>
      <c r="AO15" s="97"/>
      <c r="AP15" s="97"/>
      <c r="AQ15" s="97"/>
      <c r="AR15" s="97"/>
      <c r="AS15" s="97"/>
      <c r="AT15" s="97"/>
    </row>
    <row r="16" spans="1:46" ht="24" thickBot="1" x14ac:dyDescent="0.4">
      <c r="A16" s="97"/>
      <c r="B16" s="97"/>
      <c r="C16" s="97"/>
      <c r="D16" s="97"/>
      <c r="E16" s="97"/>
      <c r="F16" s="97"/>
      <c r="G16" s="97"/>
      <c r="H16" s="97"/>
      <c r="I16" s="97"/>
      <c r="J16" s="97"/>
      <c r="K16" s="97"/>
      <c r="L16" s="97"/>
      <c r="M16" s="384">
        <f>SUM(M6:M15)</f>
        <v>0</v>
      </c>
      <c r="N16" s="76">
        <f t="shared" si="21"/>
        <v>0</v>
      </c>
      <c r="O16" s="77">
        <f t="shared" si="22"/>
        <v>0</v>
      </c>
      <c r="P16" s="78">
        <f t="shared" si="23"/>
        <v>0</v>
      </c>
      <c r="Q16" s="6">
        <f t="shared" si="24"/>
        <v>0</v>
      </c>
      <c r="R16" s="6">
        <f>M16/365</f>
        <v>0</v>
      </c>
      <c r="S16" s="6">
        <f t="shared" si="5"/>
        <v>0</v>
      </c>
      <c r="T16" s="6">
        <f t="shared" si="6"/>
        <v>0</v>
      </c>
      <c r="U16" s="6">
        <f>M16-T16</f>
        <v>0</v>
      </c>
      <c r="V16" s="6">
        <f t="shared" si="8"/>
        <v>0</v>
      </c>
      <c r="W16" s="6">
        <f t="shared" si="9"/>
        <v>0</v>
      </c>
      <c r="X16" s="6">
        <f t="shared" si="10"/>
        <v>0</v>
      </c>
      <c r="AB16" s="97"/>
      <c r="AC16" s="97"/>
      <c r="AD16" s="97"/>
      <c r="AE16" s="97"/>
      <c r="AF16" s="97"/>
      <c r="AG16" s="97"/>
      <c r="AH16" s="97"/>
      <c r="AI16" s="97"/>
      <c r="AJ16" s="97"/>
      <c r="AK16" s="97"/>
      <c r="AL16" s="97"/>
      <c r="AM16" s="97"/>
      <c r="AN16" s="97"/>
      <c r="AO16" s="97"/>
      <c r="AP16" s="97"/>
      <c r="AQ16" s="97"/>
      <c r="AR16" s="97"/>
      <c r="AS16" s="97"/>
      <c r="AT16" s="97"/>
    </row>
    <row r="17" spans="1:46" ht="24" thickBot="1" x14ac:dyDescent="0.4">
      <c r="A17" s="97"/>
      <c r="B17" s="97"/>
      <c r="C17" s="97"/>
      <c r="D17" s="97"/>
      <c r="E17" s="97"/>
      <c r="F17" s="97"/>
      <c r="G17" s="97"/>
      <c r="H17" s="97"/>
      <c r="I17" s="97"/>
      <c r="J17" s="97"/>
      <c r="K17" s="97"/>
      <c r="L17" s="97"/>
      <c r="M17" s="102"/>
      <c r="N17" s="103" t="s">
        <v>85</v>
      </c>
      <c r="O17" s="103" t="s">
        <v>86</v>
      </c>
      <c r="P17" s="103" t="s">
        <v>87</v>
      </c>
      <c r="Q17" s="6"/>
      <c r="R17" s="6"/>
      <c r="S17" s="6"/>
      <c r="T17" s="6"/>
      <c r="U17" s="6"/>
      <c r="V17" s="6"/>
      <c r="W17" s="6"/>
      <c r="X17" s="6"/>
      <c r="AB17" s="97"/>
      <c r="AC17" s="104" t="s">
        <v>103</v>
      </c>
      <c r="AD17" s="97"/>
      <c r="AE17" s="97"/>
      <c r="AF17" s="97"/>
      <c r="AG17" s="97"/>
      <c r="AH17" s="97"/>
      <c r="AI17" s="97"/>
      <c r="AJ17" s="97"/>
      <c r="AK17" s="97"/>
      <c r="AL17" s="97"/>
      <c r="AM17" s="97"/>
      <c r="AN17" s="97"/>
      <c r="AO17" s="97"/>
      <c r="AP17" s="97"/>
      <c r="AQ17" s="97"/>
      <c r="AR17" s="97"/>
      <c r="AS17" s="97"/>
      <c r="AT17" s="97"/>
    </row>
    <row r="18" spans="1:46" ht="24.75" thickTop="1" thickBot="1" x14ac:dyDescent="0.4">
      <c r="A18" s="753" t="s">
        <v>102</v>
      </c>
      <c r="B18" s="754"/>
      <c r="C18" s="754"/>
      <c r="D18" s="754"/>
      <c r="E18" s="754"/>
      <c r="F18" s="754"/>
      <c r="G18" s="755"/>
      <c r="H18" s="208" t="s">
        <v>30</v>
      </c>
      <c r="I18" s="750" t="s">
        <v>150</v>
      </c>
      <c r="J18" s="750"/>
      <c r="K18" s="750"/>
      <c r="L18" s="750"/>
      <c r="M18" s="385">
        <f>SUMIFS(M6:M15,G6:G15,"CS",H6:H15,"ss")</f>
        <v>0</v>
      </c>
      <c r="N18" s="79">
        <f t="shared" ref="N18:N23" si="28">FLOOR(R18,1)</f>
        <v>0</v>
      </c>
      <c r="O18" s="80">
        <f t="shared" ref="O18:O23" si="29">FLOOR(V18,1)</f>
        <v>0</v>
      </c>
      <c r="P18" s="81">
        <f t="shared" ref="P18:P23" si="30">U18-X18</f>
        <v>0</v>
      </c>
      <c r="Q18" s="6">
        <f t="shared" ref="Q18:Q23" si="31">T18+X18+Y18</f>
        <v>0</v>
      </c>
      <c r="R18" s="6">
        <f t="shared" ref="R18:R22" si="32">M18/365</f>
        <v>0</v>
      </c>
      <c r="S18" s="6">
        <f t="shared" ref="S18:S23" si="33">FLOOR(R18,1)</f>
        <v>0</v>
      </c>
      <c r="T18" s="6">
        <f t="shared" ref="T18:T23" si="34">S18*365</f>
        <v>0</v>
      </c>
      <c r="U18" s="6">
        <f t="shared" ref="U18:U22" si="35">M18-T18</f>
        <v>0</v>
      </c>
      <c r="V18" s="6">
        <f t="shared" ref="V18:V23" si="36">U18/30</f>
        <v>0</v>
      </c>
      <c r="W18" s="6">
        <f t="shared" ref="W18:W23" si="37">FLOOR(V18,1)</f>
        <v>0</v>
      </c>
      <c r="X18" s="6">
        <f t="shared" ref="X18:X23" si="38">W18*30</f>
        <v>0</v>
      </c>
      <c r="AB18" s="97"/>
      <c r="AC18" s="386">
        <f>ROUND(IF(IF(O18&gt;12,6,O18*0.5)+IF(P18&gt;15,0.5,0)+IF(N18&gt;0,6,0)&gt;12,6,IF(O18&gt;12,6,O18*0.5)+IF(P18&gt;15,0.5,0)+IF(N18&gt;0,6,0)),3)</f>
        <v>0</v>
      </c>
      <c r="AD18" s="97"/>
      <c r="AE18" s="97"/>
      <c r="AF18" s="97"/>
      <c r="AG18" s="97"/>
      <c r="AH18" s="97"/>
      <c r="AI18" s="97"/>
      <c r="AJ18" s="97"/>
      <c r="AK18" s="97"/>
      <c r="AL18" s="97"/>
      <c r="AM18" s="97"/>
      <c r="AN18" s="97"/>
      <c r="AO18" s="97"/>
      <c r="AP18" s="97"/>
      <c r="AQ18" s="97"/>
      <c r="AR18" s="97"/>
      <c r="AS18" s="97"/>
      <c r="AT18" s="97"/>
    </row>
    <row r="19" spans="1:46" ht="23.65" customHeight="1" thickTop="1" thickBot="1" x14ac:dyDescent="0.4">
      <c r="A19" s="756" t="s">
        <v>105</v>
      </c>
      <c r="B19" s="757"/>
      <c r="C19" s="757"/>
      <c r="D19" s="757"/>
      <c r="E19" s="757"/>
      <c r="F19" s="757"/>
      <c r="G19" s="758"/>
      <c r="H19" s="208" t="s">
        <v>30</v>
      </c>
      <c r="I19" s="750" t="s">
        <v>100</v>
      </c>
      <c r="J19" s="750"/>
      <c r="K19" s="750"/>
      <c r="L19" s="750"/>
      <c r="M19" s="385">
        <f>SUMIFS(M6:M15,G6:G15,"CS",H6:H15,"NON")</f>
        <v>0</v>
      </c>
      <c r="N19" s="82">
        <f t="shared" si="28"/>
        <v>0</v>
      </c>
      <c r="O19" s="83">
        <f t="shared" si="29"/>
        <v>0</v>
      </c>
      <c r="P19" s="84">
        <f t="shared" si="30"/>
        <v>0</v>
      </c>
      <c r="Q19" s="6">
        <f t="shared" si="31"/>
        <v>0</v>
      </c>
      <c r="R19" s="6">
        <f t="shared" si="32"/>
        <v>0</v>
      </c>
      <c r="S19" s="6">
        <f t="shared" si="33"/>
        <v>0</v>
      </c>
      <c r="T19" s="6">
        <f t="shared" si="34"/>
        <v>0</v>
      </c>
      <c r="U19" s="6">
        <f t="shared" si="35"/>
        <v>0</v>
      </c>
      <c r="V19" s="6">
        <f t="shared" si="36"/>
        <v>0</v>
      </c>
      <c r="W19" s="6">
        <f t="shared" si="37"/>
        <v>0</v>
      </c>
      <c r="X19" s="6">
        <f t="shared" si="38"/>
        <v>0</v>
      </c>
      <c r="AB19" s="97"/>
      <c r="AC19" s="386">
        <f>ROUND(IF(IF(O19&gt;12,3,O19*0.25)+IF(P19&gt;15,0.25,0)+IF(N19&gt;0,3,0)&gt;12,6,IF(O19&gt;12,3,O19*0.25)+IF(P19&gt;15,0.25,0)+IF(N19&gt;0,3,0)),3)</f>
        <v>0</v>
      </c>
      <c r="AD19" s="97"/>
      <c r="AE19" s="97"/>
      <c r="AF19" s="97"/>
      <c r="AG19" s="97"/>
      <c r="AH19" s="97"/>
      <c r="AI19" s="97"/>
      <c r="AJ19" s="97"/>
      <c r="AK19" s="97"/>
      <c r="AL19" s="97"/>
      <c r="AM19" s="97"/>
      <c r="AN19" s="97"/>
      <c r="AO19" s="97"/>
      <c r="AP19" s="97"/>
      <c r="AQ19" s="97"/>
      <c r="AR19" s="97"/>
      <c r="AS19" s="97"/>
      <c r="AT19" s="97"/>
    </row>
    <row r="20" spans="1:46" ht="23.65" customHeight="1" thickTop="1" thickBot="1" x14ac:dyDescent="0.4">
      <c r="A20" s="759"/>
      <c r="B20" s="760"/>
      <c r="C20" s="760"/>
      <c r="D20" s="760"/>
      <c r="E20" s="760"/>
      <c r="F20" s="760"/>
      <c r="G20" s="761"/>
      <c r="H20" s="209" t="s">
        <v>101</v>
      </c>
      <c r="I20" s="750" t="s">
        <v>150</v>
      </c>
      <c r="J20" s="750"/>
      <c r="K20" s="750"/>
      <c r="L20" s="750"/>
      <c r="M20" s="385">
        <f>SUMIFS(M6:M15,G6:G15,"ALTRO",H6:H15,"SS")+ SUMIFS(M6:M15,G6:G15,"AT",H6:H15,"SS")+SUMIFS(M6:M15,G6:G15,"AA",H6:H15,"SS")</f>
        <v>0</v>
      </c>
      <c r="N20" s="85">
        <f t="shared" si="28"/>
        <v>0</v>
      </c>
      <c r="O20" s="86">
        <f t="shared" si="29"/>
        <v>0</v>
      </c>
      <c r="P20" s="87">
        <f t="shared" si="30"/>
        <v>0</v>
      </c>
      <c r="Q20" s="6">
        <f t="shared" si="31"/>
        <v>0</v>
      </c>
      <c r="R20" s="6">
        <f t="shared" si="32"/>
        <v>0</v>
      </c>
      <c r="S20" s="6">
        <f t="shared" si="33"/>
        <v>0</v>
      </c>
      <c r="T20" s="6">
        <f t="shared" si="34"/>
        <v>0</v>
      </c>
      <c r="U20" s="6">
        <f t="shared" si="35"/>
        <v>0</v>
      </c>
      <c r="V20" s="6">
        <f t="shared" si="36"/>
        <v>0</v>
      </c>
      <c r="W20" s="6">
        <f t="shared" si="37"/>
        <v>0</v>
      </c>
      <c r="X20" s="6">
        <f t="shared" si="38"/>
        <v>0</v>
      </c>
      <c r="AB20" s="97"/>
      <c r="AC20" s="386">
        <f>ROUND(IF(IF(O20&gt;12,1.8,O20*0.15)+IF(P20&gt;15,0.15,0)+IF(N20&gt;0,1.8,0)&gt;12,1.8,IF(O20&gt;12,1.8,O20*0.15)+IF(P20&gt;15,0.15,0)+IF(N20&gt;0,1.8,0)),3)</f>
        <v>0</v>
      </c>
      <c r="AD20" s="97"/>
      <c r="AE20" s="97"/>
      <c r="AF20" s="97"/>
      <c r="AG20" s="97"/>
      <c r="AH20" s="97"/>
      <c r="AI20" s="97"/>
      <c r="AJ20" s="97"/>
      <c r="AK20" s="97"/>
      <c r="AL20" s="97"/>
      <c r="AM20" s="97"/>
      <c r="AN20" s="97"/>
      <c r="AO20" s="97"/>
      <c r="AP20" s="97"/>
      <c r="AQ20" s="97"/>
      <c r="AR20" s="97"/>
      <c r="AS20" s="97"/>
      <c r="AT20" s="97"/>
    </row>
    <row r="21" spans="1:46" ht="23.65" customHeight="1" thickTop="1" thickBot="1" x14ac:dyDescent="0.4">
      <c r="A21" s="759"/>
      <c r="B21" s="760"/>
      <c r="C21" s="760"/>
      <c r="D21" s="760"/>
      <c r="E21" s="760"/>
      <c r="F21" s="760"/>
      <c r="G21" s="761"/>
      <c r="H21" s="209" t="s">
        <v>101</v>
      </c>
      <c r="I21" s="750" t="s">
        <v>100</v>
      </c>
      <c r="J21" s="750"/>
      <c r="K21" s="750"/>
      <c r="L21" s="750"/>
      <c r="M21" s="385">
        <f>SUMIFS(M6:M15,G6:G15,"ALTRO",H6:H15,"NON")+      SUMIFS(M6:M15,G6:G15,"Aa",H6:H15,"NON")+    SUMIFS(M6:M15,G6:G15,"AT",H6:H15,"NON")</f>
        <v>0</v>
      </c>
      <c r="N21" s="88">
        <f t="shared" si="28"/>
        <v>0</v>
      </c>
      <c r="O21" s="89">
        <f t="shared" si="29"/>
        <v>0</v>
      </c>
      <c r="P21" s="90">
        <f t="shared" si="30"/>
        <v>0</v>
      </c>
      <c r="Q21" s="6">
        <f t="shared" si="31"/>
        <v>0</v>
      </c>
      <c r="R21" s="6">
        <f t="shared" si="32"/>
        <v>0</v>
      </c>
      <c r="S21" s="6">
        <f t="shared" si="33"/>
        <v>0</v>
      </c>
      <c r="T21" s="6">
        <f t="shared" si="34"/>
        <v>0</v>
      </c>
      <c r="U21" s="6">
        <f t="shared" si="35"/>
        <v>0</v>
      </c>
      <c r="V21" s="6">
        <f t="shared" si="36"/>
        <v>0</v>
      </c>
      <c r="W21" s="6">
        <f t="shared" si="37"/>
        <v>0</v>
      </c>
      <c r="X21" s="6">
        <f t="shared" si="38"/>
        <v>0</v>
      </c>
      <c r="AB21" s="97"/>
      <c r="AC21" s="386">
        <f>ROUND(IF(IF(O21&gt;12,0.9,O21*0.075)+IF(P21&gt;15,0.075,0)+IF(N21&gt;0,0.9,0)&gt;12,0.9,IF(O21&gt;12,0.9,O21*0.075)+IF(P21&gt;15,0.075,0)+IF(N21&gt;0,0.9,0)),3)</f>
        <v>0</v>
      </c>
      <c r="AD21" s="97"/>
      <c r="AE21" s="97"/>
      <c r="AF21" s="97"/>
      <c r="AG21" s="97"/>
      <c r="AH21" s="97"/>
      <c r="AI21" s="97"/>
      <c r="AJ21" s="97"/>
      <c r="AK21" s="97"/>
      <c r="AL21" s="97"/>
      <c r="AM21" s="97"/>
      <c r="AN21" s="97"/>
      <c r="AO21" s="97"/>
      <c r="AP21" s="97"/>
      <c r="AQ21" s="97"/>
      <c r="AR21" s="97"/>
      <c r="AS21" s="97"/>
      <c r="AT21" s="97"/>
    </row>
    <row r="22" spans="1:46" ht="23.65" customHeight="1" thickTop="1" thickBot="1" x14ac:dyDescent="0.4">
      <c r="A22" s="723" t="s">
        <v>109</v>
      </c>
      <c r="B22" s="724"/>
      <c r="C22" s="724"/>
      <c r="D22" s="724"/>
      <c r="E22" s="724"/>
      <c r="F22" s="727" t="str">
        <f>IF(+Anno_1=0,"",+Anno_1)</f>
        <v/>
      </c>
      <c r="G22" s="728"/>
      <c r="H22" s="209" t="s">
        <v>101</v>
      </c>
      <c r="I22" s="750" t="s">
        <v>154</v>
      </c>
      <c r="J22" s="750"/>
      <c r="K22" s="750"/>
      <c r="L22" s="750"/>
      <c r="M22" s="385">
        <f>SUMIFS(M6:M15,G6:G15,"ALTRO",H6:H15,"ENTE")</f>
        <v>0</v>
      </c>
      <c r="N22" s="91">
        <f t="shared" si="28"/>
        <v>0</v>
      </c>
      <c r="O22" s="92">
        <f t="shared" si="29"/>
        <v>0</v>
      </c>
      <c r="P22" s="93">
        <f t="shared" si="30"/>
        <v>0</v>
      </c>
      <c r="Q22" s="6">
        <f t="shared" si="31"/>
        <v>0</v>
      </c>
      <c r="R22" s="6">
        <f t="shared" si="32"/>
        <v>0</v>
      </c>
      <c r="S22" s="6">
        <f t="shared" si="33"/>
        <v>0</v>
      </c>
      <c r="T22" s="6">
        <f t="shared" si="34"/>
        <v>0</v>
      </c>
      <c r="U22" s="6">
        <f t="shared" si="35"/>
        <v>0</v>
      </c>
      <c r="V22" s="6">
        <f t="shared" si="36"/>
        <v>0</v>
      </c>
      <c r="W22" s="6">
        <f t="shared" si="37"/>
        <v>0</v>
      </c>
      <c r="X22" s="6">
        <f t="shared" si="38"/>
        <v>0</v>
      </c>
      <c r="AB22" s="97"/>
      <c r="AC22" s="386">
        <f>ROUND(IF(IF(O22&gt;12,0.6,O22*0.075)+IF(P22&gt;15,0.05,0)+IF(N22&gt;0,0.6,0)&gt;12,0.6,IF(O22&gt;12,0.6,O22*0.05)+IF(P22&gt;15,0.05,0)+IF(N22&gt;0,0.6,0)),3)</f>
        <v>0</v>
      </c>
      <c r="AD22" s="97"/>
      <c r="AE22" s="97"/>
      <c r="AF22" s="97"/>
      <c r="AG22" s="97"/>
      <c r="AH22" s="97"/>
      <c r="AI22" s="97"/>
      <c r="AJ22" s="97"/>
      <c r="AK22" s="97"/>
      <c r="AL22" s="97"/>
      <c r="AM22" s="97"/>
      <c r="AN22" s="97"/>
      <c r="AO22" s="97"/>
      <c r="AP22" s="97"/>
      <c r="AQ22" s="97"/>
      <c r="AR22" s="97"/>
      <c r="AS22" s="97"/>
      <c r="AT22" s="97"/>
    </row>
    <row r="23" spans="1:46" ht="23.65" customHeight="1" thickTop="1" thickBot="1" x14ac:dyDescent="0.4">
      <c r="A23" s="725"/>
      <c r="B23" s="726"/>
      <c r="C23" s="726"/>
      <c r="D23" s="726"/>
      <c r="E23" s="726"/>
      <c r="F23" s="729"/>
      <c r="G23" s="730"/>
      <c r="H23" s="656" t="s">
        <v>110</v>
      </c>
      <c r="I23" s="657"/>
      <c r="J23" s="657"/>
      <c r="K23" s="657"/>
      <c r="L23" s="658"/>
      <c r="M23" s="387">
        <f>SUM(M18:M22)</f>
        <v>0</v>
      </c>
      <c r="N23" s="145">
        <f t="shared" si="28"/>
        <v>0</v>
      </c>
      <c r="O23" s="146">
        <f t="shared" si="29"/>
        <v>0</v>
      </c>
      <c r="P23" s="147">
        <f t="shared" si="30"/>
        <v>0</v>
      </c>
      <c r="Q23" s="6">
        <f t="shared" si="31"/>
        <v>0</v>
      </c>
      <c r="R23" s="6">
        <f>M23/365</f>
        <v>0</v>
      </c>
      <c r="S23" s="6">
        <f t="shared" si="33"/>
        <v>0</v>
      </c>
      <c r="T23" s="6">
        <f t="shared" si="34"/>
        <v>0</v>
      </c>
      <c r="U23" s="6">
        <f>M23-T23</f>
        <v>0</v>
      </c>
      <c r="V23" s="6">
        <f t="shared" si="36"/>
        <v>0</v>
      </c>
      <c r="W23" s="6">
        <f t="shared" si="37"/>
        <v>0</v>
      </c>
      <c r="X23" s="6">
        <f t="shared" si="38"/>
        <v>0</v>
      </c>
      <c r="AB23" s="97"/>
      <c r="AC23" s="388">
        <f>IF(SUM(AC18:AC22)&gt;6,6,SUM(AC18:AC22))</f>
        <v>0</v>
      </c>
      <c r="AD23" s="97"/>
      <c r="AE23" s="97"/>
      <c r="AF23" s="97"/>
      <c r="AG23" s="97"/>
      <c r="AH23" s="97"/>
      <c r="AI23" s="97"/>
      <c r="AJ23" s="97"/>
      <c r="AK23" s="97"/>
      <c r="AL23" s="97"/>
      <c r="AM23" s="97"/>
      <c r="AN23" s="97"/>
      <c r="AO23" s="97"/>
      <c r="AP23" s="97"/>
      <c r="AQ23" s="97"/>
      <c r="AR23" s="97"/>
      <c r="AS23" s="97"/>
      <c r="AT23" s="97"/>
    </row>
    <row r="24" spans="1:46" ht="23.25" x14ac:dyDescent="0.2">
      <c r="A24" s="97"/>
      <c r="B24" s="97"/>
      <c r="C24" s="97"/>
      <c r="D24" s="97"/>
      <c r="E24" s="97"/>
      <c r="F24" s="97"/>
      <c r="G24" s="97"/>
      <c r="H24" s="105"/>
      <c r="I24" s="106"/>
      <c r="J24" s="101"/>
      <c r="K24" s="101"/>
      <c r="L24" s="101"/>
      <c r="M24" s="102"/>
      <c r="N24" s="107"/>
      <c r="O24" s="107"/>
      <c r="P24" s="107"/>
      <c r="AB24" s="97"/>
      <c r="AC24" s="108"/>
      <c r="AD24" s="97"/>
      <c r="AE24" s="97"/>
      <c r="AF24" s="97"/>
      <c r="AG24" s="97"/>
      <c r="AH24" s="97"/>
      <c r="AI24" s="97"/>
      <c r="AJ24" s="97"/>
      <c r="AK24" s="97"/>
      <c r="AL24" s="97"/>
      <c r="AM24" s="97"/>
      <c r="AN24" s="97"/>
      <c r="AO24" s="97"/>
      <c r="AP24" s="97"/>
      <c r="AQ24" s="97"/>
      <c r="AR24" s="97"/>
      <c r="AS24" s="97"/>
      <c r="AT24" s="97"/>
    </row>
    <row r="25" spans="1:46" ht="24" thickBot="1" x14ac:dyDescent="0.4">
      <c r="A25" s="97"/>
      <c r="B25" s="97"/>
      <c r="C25" s="97"/>
      <c r="D25" s="97"/>
      <c r="E25" s="97"/>
      <c r="F25" s="97"/>
      <c r="G25" s="97"/>
      <c r="H25" s="97"/>
      <c r="I25" s="97"/>
      <c r="J25" s="97"/>
      <c r="K25" s="97"/>
      <c r="L25" s="97"/>
      <c r="M25" s="102"/>
      <c r="N25" s="103" t="s">
        <v>85</v>
      </c>
      <c r="O25" s="103" t="s">
        <v>86</v>
      </c>
      <c r="P25" s="103" t="s">
        <v>87</v>
      </c>
      <c r="Q25" s="6"/>
      <c r="R25" s="6"/>
      <c r="S25" s="6"/>
      <c r="T25" s="6"/>
      <c r="U25" s="6"/>
      <c r="V25" s="6"/>
      <c r="W25" s="6"/>
      <c r="X25" s="6"/>
      <c r="AB25" s="97"/>
      <c r="AC25" s="104" t="s">
        <v>103</v>
      </c>
      <c r="AD25" s="97"/>
      <c r="AE25" s="97"/>
      <c r="AF25" s="97"/>
      <c r="AG25" s="97"/>
      <c r="AH25" s="97"/>
      <c r="AI25" s="97"/>
      <c r="AJ25" s="97"/>
      <c r="AK25" s="97"/>
      <c r="AL25" s="97"/>
      <c r="AM25" s="97"/>
      <c r="AN25" s="97"/>
      <c r="AO25" s="97"/>
      <c r="AP25" s="97"/>
      <c r="AQ25" s="97"/>
      <c r="AR25" s="97"/>
      <c r="AS25" s="97"/>
      <c r="AT25" s="97"/>
    </row>
    <row r="26" spans="1:46" ht="24.75" thickTop="1" thickBot="1" x14ac:dyDescent="0.4">
      <c r="A26" s="641" t="s">
        <v>102</v>
      </c>
      <c r="B26" s="642"/>
      <c r="C26" s="642"/>
      <c r="D26" s="642"/>
      <c r="E26" s="642"/>
      <c r="F26" s="642"/>
      <c r="G26" s="643"/>
      <c r="H26" s="210" t="s">
        <v>37</v>
      </c>
      <c r="I26" s="638" t="s">
        <v>150</v>
      </c>
      <c r="J26" s="639"/>
      <c r="K26" s="639"/>
      <c r="L26" s="640"/>
      <c r="M26" s="385">
        <f>SUMIFS(M6:M15,G6:G15,"AA",H6:H15,"ss")</f>
        <v>0</v>
      </c>
      <c r="N26" s="94">
        <f t="shared" ref="N26:N31" si="39">FLOOR(R26,1)</f>
        <v>0</v>
      </c>
      <c r="O26" s="95">
        <f t="shared" ref="O26:O31" si="40">FLOOR(V26,1)</f>
        <v>0</v>
      </c>
      <c r="P26" s="96">
        <f t="shared" ref="P26:P31" si="41">U26-X26</f>
        <v>0</v>
      </c>
      <c r="Q26" s="6">
        <f t="shared" ref="Q26:Q31" si="42">T26+X26+Y26</f>
        <v>0</v>
      </c>
      <c r="R26" s="6">
        <f t="shared" ref="R26:R30" si="43">M26/365</f>
        <v>0</v>
      </c>
      <c r="S26" s="6">
        <f t="shared" ref="S26:S31" si="44">FLOOR(R26,1)</f>
        <v>0</v>
      </c>
      <c r="T26" s="6">
        <f t="shared" ref="T26:T31" si="45">S26*365</f>
        <v>0</v>
      </c>
      <c r="U26" s="6">
        <f t="shared" ref="U26:U30" si="46">M26-T26</f>
        <v>0</v>
      </c>
      <c r="V26" s="6">
        <f t="shared" ref="V26:V31" si="47">U26/30</f>
        <v>0</v>
      </c>
      <c r="W26" s="6">
        <f t="shared" ref="W26:W31" si="48">FLOOR(V26,1)</f>
        <v>0</v>
      </c>
      <c r="X26" s="6">
        <f t="shared" ref="X26:X31" si="49">W26*30</f>
        <v>0</v>
      </c>
      <c r="AB26" s="97"/>
      <c r="AC26" s="386">
        <f>ROUND(IF(IF(O26&gt;12,6,O26*0.5)+IF(P26&gt;15,0.5,0)+IF(N26&gt;0,6,0)&gt;12,6,IF(O26&gt;12,6,O26*0.5)+IF(P26&gt;15,0.5,0)+IF(N26&gt;0,6,0)),3)</f>
        <v>0</v>
      </c>
      <c r="AD26" s="97"/>
      <c r="AE26" s="97"/>
      <c r="AF26" s="97"/>
      <c r="AG26" s="97"/>
      <c r="AH26" s="97"/>
      <c r="AI26" s="97"/>
      <c r="AJ26" s="97"/>
      <c r="AK26" s="97"/>
      <c r="AL26" s="97"/>
      <c r="AM26" s="97"/>
      <c r="AN26" s="97"/>
      <c r="AO26" s="97"/>
      <c r="AP26" s="97"/>
      <c r="AQ26" s="97"/>
      <c r="AR26" s="97"/>
      <c r="AS26" s="97"/>
      <c r="AT26" s="97"/>
    </row>
    <row r="27" spans="1:46" ht="23.65" customHeight="1" thickTop="1" thickBot="1" x14ac:dyDescent="0.4">
      <c r="A27" s="644" t="s">
        <v>104</v>
      </c>
      <c r="B27" s="645"/>
      <c r="C27" s="645"/>
      <c r="D27" s="645"/>
      <c r="E27" s="645"/>
      <c r="F27" s="645"/>
      <c r="G27" s="646"/>
      <c r="H27" s="210" t="s">
        <v>37</v>
      </c>
      <c r="I27" s="638" t="s">
        <v>100</v>
      </c>
      <c r="J27" s="639"/>
      <c r="K27" s="639"/>
      <c r="L27" s="640"/>
      <c r="M27" s="385">
        <f>SUMIFS(M6:M15,G6:G15,"AA",H6:H15,"NON")</f>
        <v>0</v>
      </c>
      <c r="N27" s="85">
        <f t="shared" si="39"/>
        <v>0</v>
      </c>
      <c r="O27" s="86">
        <f t="shared" si="40"/>
        <v>0</v>
      </c>
      <c r="P27" s="87">
        <f t="shared" si="41"/>
        <v>0</v>
      </c>
      <c r="Q27" s="6">
        <f t="shared" si="42"/>
        <v>0</v>
      </c>
      <c r="R27" s="6">
        <f t="shared" si="43"/>
        <v>0</v>
      </c>
      <c r="S27" s="6">
        <f t="shared" si="44"/>
        <v>0</v>
      </c>
      <c r="T27" s="6">
        <f t="shared" si="45"/>
        <v>0</v>
      </c>
      <c r="U27" s="6">
        <f t="shared" si="46"/>
        <v>0</v>
      </c>
      <c r="V27" s="6">
        <f t="shared" si="47"/>
        <v>0</v>
      </c>
      <c r="W27" s="6">
        <f t="shared" si="48"/>
        <v>0</v>
      </c>
      <c r="X27" s="6">
        <f t="shared" si="49"/>
        <v>0</v>
      </c>
      <c r="AB27" s="97"/>
      <c r="AC27" s="386">
        <f>IF(IF(O27&gt;12,3,O27*0.25)+IF(P27&gt;15,0.25,0)+IF(N27&gt;0,3,0)&gt;12,6,IF(O27&gt;12,3,O27*0.25)+IF(P27&gt;15,0.25,0)+IF(N27&gt;0,3,0))</f>
        <v>0</v>
      </c>
      <c r="AD27" s="97"/>
      <c r="AE27" s="97"/>
      <c r="AF27" s="97"/>
      <c r="AG27" s="97"/>
      <c r="AH27" s="97"/>
      <c r="AI27" s="97"/>
      <c r="AJ27" s="97"/>
      <c r="AK27" s="97"/>
      <c r="AL27" s="97"/>
      <c r="AM27" s="97"/>
      <c r="AN27" s="97"/>
      <c r="AO27" s="97"/>
      <c r="AP27" s="97"/>
      <c r="AQ27" s="97"/>
      <c r="AR27" s="97"/>
      <c r="AS27" s="97"/>
      <c r="AT27" s="97"/>
    </row>
    <row r="28" spans="1:46" ht="23.65" customHeight="1" thickTop="1" thickBot="1" x14ac:dyDescent="0.4">
      <c r="A28" s="647"/>
      <c r="B28" s="648"/>
      <c r="C28" s="648"/>
      <c r="D28" s="648"/>
      <c r="E28" s="648"/>
      <c r="F28" s="648"/>
      <c r="G28" s="649"/>
      <c r="H28" s="211" t="s">
        <v>101</v>
      </c>
      <c r="I28" s="638" t="s">
        <v>150</v>
      </c>
      <c r="J28" s="639"/>
      <c r="K28" s="639"/>
      <c r="L28" s="640"/>
      <c r="M28" s="385">
        <f xml:space="preserve">   SUMIFS(M6:M15,G6:G15,"ALTRO",H6:H15,"SS")   +     SUMIFS(M6:M15,G6:G15,"CS",H6:H15,"SS")+SUMIFS(M6:M15,G6:G15,"AT",H6:H15,"SS")</f>
        <v>0</v>
      </c>
      <c r="N28" s="85">
        <f t="shared" si="39"/>
        <v>0</v>
      </c>
      <c r="O28" s="86">
        <f t="shared" si="40"/>
        <v>0</v>
      </c>
      <c r="P28" s="87">
        <f t="shared" si="41"/>
        <v>0</v>
      </c>
      <c r="Q28" s="6">
        <f t="shared" si="42"/>
        <v>0</v>
      </c>
      <c r="R28" s="6">
        <f t="shared" si="43"/>
        <v>0</v>
      </c>
      <c r="S28" s="6">
        <f t="shared" si="44"/>
        <v>0</v>
      </c>
      <c r="T28" s="6">
        <f t="shared" si="45"/>
        <v>0</v>
      </c>
      <c r="U28" s="6">
        <f t="shared" si="46"/>
        <v>0</v>
      </c>
      <c r="V28" s="6">
        <f t="shared" si="47"/>
        <v>0</v>
      </c>
      <c r="W28" s="6">
        <f t="shared" si="48"/>
        <v>0</v>
      </c>
      <c r="X28" s="6">
        <f t="shared" si="49"/>
        <v>0</v>
      </c>
      <c r="AB28" s="97"/>
      <c r="AC28" s="386">
        <f>ROUND(IF(IF(O28&gt;12,1.2,O28*0.1)+IF(P28&gt;15,0.1,0)+IF(N28&gt;0,1.2,0)&gt;12,1.2,IF(O28&gt;12,1.2,O28*0.1)+IF(P28&gt;15,0.1,0)+IF(N28&gt;0,1.2,0)),3)</f>
        <v>0</v>
      </c>
      <c r="AD28" s="97"/>
      <c r="AE28" s="97"/>
      <c r="AF28" s="97"/>
      <c r="AG28" s="97"/>
      <c r="AH28" s="97"/>
      <c r="AI28" s="97"/>
      <c r="AJ28" s="97"/>
      <c r="AK28" s="97"/>
      <c r="AL28" s="97"/>
      <c r="AM28" s="97"/>
      <c r="AN28" s="97"/>
      <c r="AO28" s="97"/>
      <c r="AP28" s="97"/>
      <c r="AQ28" s="97"/>
      <c r="AR28" s="97"/>
      <c r="AS28" s="97"/>
      <c r="AT28" s="97"/>
    </row>
    <row r="29" spans="1:46" ht="23.65" customHeight="1" thickTop="1" thickBot="1" x14ac:dyDescent="0.4">
      <c r="A29" s="647"/>
      <c r="B29" s="648"/>
      <c r="C29" s="648"/>
      <c r="D29" s="648"/>
      <c r="E29" s="648"/>
      <c r="F29" s="648"/>
      <c r="G29" s="649"/>
      <c r="H29" s="211" t="s">
        <v>101</v>
      </c>
      <c r="I29" s="638" t="s">
        <v>100</v>
      </c>
      <c r="J29" s="639"/>
      <c r="K29" s="639"/>
      <c r="L29" s="640"/>
      <c r="M29" s="385">
        <f>SUMIFS(M6:M15,G6:G15,"ALTRO",H6:H15,"NON")     +SUMIFS(M6:M15,G6:G15,"cs",H6:H15,"NON")      +SUMIFS(M6:M15,G6:G15,"AT",H6:H15,"NON")</f>
        <v>0</v>
      </c>
      <c r="N29" s="85">
        <f t="shared" si="39"/>
        <v>0</v>
      </c>
      <c r="O29" s="86">
        <f t="shared" si="40"/>
        <v>0</v>
      </c>
      <c r="P29" s="87">
        <f t="shared" si="41"/>
        <v>0</v>
      </c>
      <c r="Q29" s="6">
        <f t="shared" si="42"/>
        <v>0</v>
      </c>
      <c r="R29" s="6">
        <f t="shared" si="43"/>
        <v>0</v>
      </c>
      <c r="S29" s="6">
        <f t="shared" si="44"/>
        <v>0</v>
      </c>
      <c r="T29" s="6">
        <f t="shared" si="45"/>
        <v>0</v>
      </c>
      <c r="U29" s="6">
        <f t="shared" si="46"/>
        <v>0</v>
      </c>
      <c r="V29" s="6">
        <f t="shared" si="47"/>
        <v>0</v>
      </c>
      <c r="W29" s="6">
        <f t="shared" si="48"/>
        <v>0</v>
      </c>
      <c r="X29" s="6">
        <f t="shared" si="49"/>
        <v>0</v>
      </c>
      <c r="AB29" s="97"/>
      <c r="AC29" s="386">
        <f>ROUND(IF(IF(O29&gt;12,0.6,O29*0.05)+IF(P29&gt;15,0.05,0)+IF(N29&gt;0,0.6,0)&gt;12,0.6,IF(O29&gt;12,0.6,O29*0.05)+IF(P29&gt;15,0.05,0)+IF(N29&gt;0,0.6,0)),3)</f>
        <v>0</v>
      </c>
      <c r="AD29" s="97"/>
      <c r="AE29" s="97"/>
      <c r="AF29" s="97"/>
      <c r="AG29" s="97"/>
      <c r="AH29" s="97"/>
      <c r="AI29" s="97"/>
      <c r="AJ29" s="97"/>
      <c r="AK29" s="97"/>
      <c r="AL29" s="97"/>
      <c r="AM29" s="97"/>
      <c r="AN29" s="97"/>
      <c r="AO29" s="97"/>
      <c r="AP29" s="97"/>
      <c r="AQ29" s="97"/>
      <c r="AR29" s="97"/>
      <c r="AS29" s="97"/>
      <c r="AT29" s="97"/>
    </row>
    <row r="30" spans="1:46" ht="23.65" customHeight="1" thickTop="1" thickBot="1" x14ac:dyDescent="0.4">
      <c r="A30" s="662" t="s">
        <v>109</v>
      </c>
      <c r="B30" s="663"/>
      <c r="C30" s="663"/>
      <c r="D30" s="663"/>
      <c r="E30" s="663"/>
      <c r="F30" s="666" t="str">
        <f>IF(+Anno_1=0,"",+Anno_1)</f>
        <v/>
      </c>
      <c r="G30" s="667"/>
      <c r="H30" s="211" t="s">
        <v>101</v>
      </c>
      <c r="I30" s="638" t="s">
        <v>154</v>
      </c>
      <c r="J30" s="639"/>
      <c r="K30" s="639"/>
      <c r="L30" s="640"/>
      <c r="M30" s="389">
        <f>SUMIFS(M6:M15,G6:G15,"ALTRO",H6:H15,"ENTE")</f>
        <v>0</v>
      </c>
      <c r="N30" s="82">
        <f t="shared" si="39"/>
        <v>0</v>
      </c>
      <c r="O30" s="83">
        <f t="shared" si="40"/>
        <v>0</v>
      </c>
      <c r="P30" s="84">
        <f t="shared" si="41"/>
        <v>0</v>
      </c>
      <c r="Q30" s="6">
        <f t="shared" si="42"/>
        <v>0</v>
      </c>
      <c r="R30" s="6">
        <f t="shared" si="43"/>
        <v>0</v>
      </c>
      <c r="S30" s="6">
        <f t="shared" si="44"/>
        <v>0</v>
      </c>
      <c r="T30" s="6">
        <f t="shared" si="45"/>
        <v>0</v>
      </c>
      <c r="U30" s="6">
        <f t="shared" si="46"/>
        <v>0</v>
      </c>
      <c r="V30" s="6">
        <f t="shared" si="47"/>
        <v>0</v>
      </c>
      <c r="W30" s="6">
        <f t="shared" si="48"/>
        <v>0</v>
      </c>
      <c r="X30" s="6">
        <f t="shared" si="49"/>
        <v>0</v>
      </c>
      <c r="AB30" s="97"/>
      <c r="AC30" s="386">
        <f>ROUND(IF(IF(O30&gt;12,0.6,O30*0.05)+IF(P30&gt;15,0.05,0)+IF(N30&gt;0,0.6,0)&gt;12,0.6,IF(O30&gt;12,0.6,O30*0.05)+IF(P30&gt;15,0.05,0)+IF(N30&gt;0,0.6,0)),3)</f>
        <v>0</v>
      </c>
      <c r="AD30" s="97"/>
      <c r="AE30" s="97"/>
      <c r="AF30" s="97"/>
      <c r="AG30" s="97"/>
      <c r="AH30" s="97"/>
      <c r="AI30" s="97"/>
      <c r="AJ30" s="97"/>
      <c r="AK30" s="97"/>
      <c r="AL30" s="97"/>
      <c r="AM30" s="97"/>
      <c r="AN30" s="97"/>
      <c r="AO30" s="97"/>
      <c r="AP30" s="97"/>
      <c r="AQ30" s="97"/>
      <c r="AR30" s="97"/>
      <c r="AS30" s="97"/>
      <c r="AT30" s="97"/>
    </row>
    <row r="31" spans="1:46" ht="23.65" customHeight="1" thickTop="1" thickBot="1" x14ac:dyDescent="0.4">
      <c r="A31" s="664"/>
      <c r="B31" s="665"/>
      <c r="C31" s="665"/>
      <c r="D31" s="665"/>
      <c r="E31" s="665"/>
      <c r="F31" s="668"/>
      <c r="G31" s="669"/>
      <c r="H31" s="656" t="s">
        <v>110</v>
      </c>
      <c r="I31" s="657"/>
      <c r="J31" s="657"/>
      <c r="K31" s="657"/>
      <c r="L31" s="658"/>
      <c r="M31" s="390">
        <f>SUM(M26:M30)</f>
        <v>0</v>
      </c>
      <c r="N31" s="148">
        <f t="shared" si="39"/>
        <v>0</v>
      </c>
      <c r="O31" s="146">
        <f t="shared" si="40"/>
        <v>0</v>
      </c>
      <c r="P31" s="147">
        <f t="shared" si="41"/>
        <v>0</v>
      </c>
      <c r="Q31" s="6">
        <f t="shared" si="42"/>
        <v>0</v>
      </c>
      <c r="R31" s="6">
        <f>M31/365</f>
        <v>0</v>
      </c>
      <c r="S31" s="6">
        <f t="shared" si="44"/>
        <v>0</v>
      </c>
      <c r="T31" s="6">
        <f t="shared" si="45"/>
        <v>0</v>
      </c>
      <c r="U31" s="6">
        <f>M31-T31</f>
        <v>0</v>
      </c>
      <c r="V31" s="6">
        <f t="shared" si="47"/>
        <v>0</v>
      </c>
      <c r="W31" s="6">
        <f t="shared" si="48"/>
        <v>0</v>
      </c>
      <c r="X31" s="6">
        <f t="shared" si="49"/>
        <v>0</v>
      </c>
      <c r="AB31" s="97"/>
      <c r="AC31" s="388">
        <f>IF(SUM(AC26:AC30)&gt;6,6,SUM(AC26:AC30))</f>
        <v>0</v>
      </c>
      <c r="AD31" s="97"/>
      <c r="AE31" s="97"/>
      <c r="AF31" s="97"/>
      <c r="AG31" s="97"/>
      <c r="AH31" s="97"/>
      <c r="AI31" s="97"/>
      <c r="AJ31" s="97"/>
      <c r="AK31" s="97"/>
      <c r="AL31" s="97"/>
      <c r="AM31" s="97"/>
      <c r="AN31" s="97"/>
      <c r="AO31" s="97"/>
      <c r="AP31" s="97"/>
      <c r="AQ31" s="97"/>
      <c r="AR31" s="97"/>
      <c r="AS31" s="97"/>
      <c r="AT31" s="97"/>
    </row>
    <row r="32" spans="1:46" ht="23.25" x14ac:dyDescent="0.2">
      <c r="A32" s="97"/>
      <c r="B32" s="97"/>
      <c r="C32" s="97"/>
      <c r="D32" s="97"/>
      <c r="E32" s="97"/>
      <c r="F32" s="97"/>
      <c r="G32" s="97"/>
      <c r="H32" s="105"/>
      <c r="I32" s="106"/>
      <c r="J32" s="101"/>
      <c r="K32" s="101"/>
      <c r="L32" s="101"/>
      <c r="M32" s="102"/>
      <c r="N32" s="107"/>
      <c r="O32" s="107"/>
      <c r="P32" s="107"/>
      <c r="Q32" s="97"/>
      <c r="R32" s="97"/>
      <c r="S32" s="97"/>
      <c r="T32" s="97"/>
      <c r="U32" s="97"/>
      <c r="V32" s="97"/>
      <c r="W32" s="97"/>
      <c r="X32" s="97"/>
      <c r="Y32" s="97"/>
      <c r="Z32" s="97"/>
      <c r="AA32" s="97"/>
      <c r="AB32" s="97"/>
      <c r="AC32" s="109"/>
      <c r="AD32" s="97"/>
      <c r="AE32" s="97"/>
      <c r="AF32" s="97"/>
      <c r="AG32" s="97"/>
      <c r="AH32" s="97"/>
      <c r="AI32" s="97"/>
      <c r="AJ32" s="97"/>
      <c r="AK32" s="97"/>
      <c r="AL32" s="97"/>
      <c r="AM32" s="97"/>
      <c r="AN32" s="97"/>
      <c r="AO32" s="97"/>
      <c r="AP32" s="97"/>
      <c r="AQ32" s="97"/>
      <c r="AR32" s="97"/>
      <c r="AS32" s="97"/>
      <c r="AT32" s="97"/>
    </row>
    <row r="33" spans="1:46" ht="24" thickBot="1" x14ac:dyDescent="0.4">
      <c r="A33" s="97"/>
      <c r="B33" s="97"/>
      <c r="C33" s="97"/>
      <c r="D33" s="97"/>
      <c r="E33" s="97"/>
      <c r="F33" s="97"/>
      <c r="G33" s="97"/>
      <c r="H33" s="97"/>
      <c r="I33" s="97"/>
      <c r="J33" s="97"/>
      <c r="K33" s="97"/>
      <c r="L33" s="97"/>
      <c r="M33" s="102"/>
      <c r="N33" s="103" t="s">
        <v>85</v>
      </c>
      <c r="O33" s="103" t="s">
        <v>86</v>
      </c>
      <c r="P33" s="103" t="s">
        <v>87</v>
      </c>
      <c r="Q33" s="110"/>
      <c r="R33" s="110"/>
      <c r="S33" s="110"/>
      <c r="T33" s="110"/>
      <c r="U33" s="110"/>
      <c r="V33" s="110"/>
      <c r="W33" s="110"/>
      <c r="X33" s="110"/>
      <c r="Y33" s="97"/>
      <c r="Z33" s="97"/>
      <c r="AA33" s="97"/>
      <c r="AB33" s="97"/>
      <c r="AC33" s="104" t="s">
        <v>103</v>
      </c>
      <c r="AD33" s="97"/>
      <c r="AE33" s="97"/>
      <c r="AF33" s="97"/>
      <c r="AG33" s="97"/>
      <c r="AH33" s="97"/>
      <c r="AI33" s="97"/>
      <c r="AJ33" s="97"/>
      <c r="AK33" s="97"/>
      <c r="AL33" s="97"/>
      <c r="AM33" s="97"/>
      <c r="AN33" s="97"/>
      <c r="AO33" s="97"/>
      <c r="AP33" s="97"/>
      <c r="AQ33" s="97"/>
      <c r="AR33" s="97"/>
      <c r="AS33" s="97"/>
      <c r="AT33" s="97"/>
    </row>
    <row r="34" spans="1:46" ht="24.75" thickTop="1" thickBot="1" x14ac:dyDescent="0.4">
      <c r="A34" s="659" t="s">
        <v>102</v>
      </c>
      <c r="B34" s="660"/>
      <c r="C34" s="660"/>
      <c r="D34" s="660"/>
      <c r="E34" s="660"/>
      <c r="F34" s="660"/>
      <c r="G34" s="661"/>
      <c r="H34" s="210" t="s">
        <v>61</v>
      </c>
      <c r="I34" s="638" t="s">
        <v>150</v>
      </c>
      <c r="J34" s="639"/>
      <c r="K34" s="639"/>
      <c r="L34" s="640"/>
      <c r="M34" s="385">
        <f>SUMIFS(M6:M15,G6:G15,"AT",H6:H15,"ss")</f>
        <v>0</v>
      </c>
      <c r="N34" s="94">
        <f t="shared" ref="N34:N39" si="50">FLOOR(R34,1)</f>
        <v>0</v>
      </c>
      <c r="O34" s="95">
        <f t="shared" ref="O34:O39" si="51">FLOOR(V34,1)</f>
        <v>0</v>
      </c>
      <c r="P34" s="96">
        <f t="shared" ref="P34:P39" si="52">U34-X34</f>
        <v>0</v>
      </c>
      <c r="Q34" s="6">
        <f t="shared" ref="Q34:Q39" si="53">T34+X34+Y34</f>
        <v>0</v>
      </c>
      <c r="R34" s="6">
        <f t="shared" ref="R34:R38" si="54">M34/365</f>
        <v>0</v>
      </c>
      <c r="S34" s="6">
        <f t="shared" ref="S34:S39" si="55">FLOOR(R34,1)</f>
        <v>0</v>
      </c>
      <c r="T34" s="6">
        <f t="shared" ref="T34:T39" si="56">S34*365</f>
        <v>0</v>
      </c>
      <c r="U34" s="6">
        <f t="shared" ref="U34:U38" si="57">M34-T34</f>
        <v>0</v>
      </c>
      <c r="V34" s="6">
        <f t="shared" ref="V34:V39" si="58">U34/30</f>
        <v>0</v>
      </c>
      <c r="W34" s="6">
        <f t="shared" ref="W34:W39" si="59">FLOOR(V34,1)</f>
        <v>0</v>
      </c>
      <c r="X34" s="6">
        <f t="shared" ref="X34:X39" si="60">W34*30</f>
        <v>0</v>
      </c>
      <c r="AB34" s="97"/>
      <c r="AC34" s="386">
        <f>ROUND(IF(IF(O34&gt;12,6,O34*0.5)+IF(P34&gt;15,0.5,0)+IF(N34&gt;0,6,0)&gt;12,6,IF(O34&gt;12,6,O34*0.5)+IF(P34&gt;15,0.5,0)+IF(N34&gt;0,6,0)),3)</f>
        <v>0</v>
      </c>
      <c r="AD34" s="97"/>
      <c r="AE34" s="97"/>
      <c r="AF34" s="97"/>
      <c r="AG34" s="97"/>
      <c r="AH34" s="97"/>
      <c r="AI34" s="97"/>
      <c r="AJ34" s="97"/>
      <c r="AK34" s="97"/>
      <c r="AL34" s="97"/>
      <c r="AM34" s="97"/>
      <c r="AN34" s="97"/>
      <c r="AO34" s="97"/>
      <c r="AP34" s="97"/>
      <c r="AQ34" s="97"/>
      <c r="AR34" s="97"/>
      <c r="AS34" s="97"/>
      <c r="AT34" s="97"/>
    </row>
    <row r="35" spans="1:46" ht="23.65" customHeight="1" thickTop="1" thickBot="1" x14ac:dyDescent="0.4">
      <c r="A35" s="650" t="s">
        <v>106</v>
      </c>
      <c r="B35" s="651"/>
      <c r="C35" s="651"/>
      <c r="D35" s="651"/>
      <c r="E35" s="651"/>
      <c r="F35" s="651"/>
      <c r="G35" s="652"/>
      <c r="H35" s="210" t="s">
        <v>61</v>
      </c>
      <c r="I35" s="638" t="s">
        <v>100</v>
      </c>
      <c r="J35" s="639"/>
      <c r="K35" s="639"/>
      <c r="L35" s="640"/>
      <c r="M35" s="385">
        <f>SUMIFS(M6:M15,G6:G15,"AT",H6:H15,"NON")</f>
        <v>0</v>
      </c>
      <c r="N35" s="85">
        <f t="shared" si="50"/>
        <v>0</v>
      </c>
      <c r="O35" s="86">
        <f t="shared" si="51"/>
        <v>0</v>
      </c>
      <c r="P35" s="87">
        <f t="shared" si="52"/>
        <v>0</v>
      </c>
      <c r="Q35" s="6">
        <f t="shared" si="53"/>
        <v>0</v>
      </c>
      <c r="R35" s="6">
        <f t="shared" si="54"/>
        <v>0</v>
      </c>
      <c r="S35" s="6">
        <f t="shared" si="55"/>
        <v>0</v>
      </c>
      <c r="T35" s="6">
        <f t="shared" si="56"/>
        <v>0</v>
      </c>
      <c r="U35" s="6">
        <f t="shared" si="57"/>
        <v>0</v>
      </c>
      <c r="V35" s="6">
        <f t="shared" si="58"/>
        <v>0</v>
      </c>
      <c r="W35" s="6">
        <f t="shared" si="59"/>
        <v>0</v>
      </c>
      <c r="X35" s="6">
        <f t="shared" si="60"/>
        <v>0</v>
      </c>
      <c r="AB35" s="97"/>
      <c r="AC35" s="386">
        <f>ROUND(IF(IF(O35&gt;12,3,O35*0.25)+IF(P35&gt;15,0.25,0)+IF(N35&gt;0,3,0)&gt;12,6,IF(O35&gt;12,3,O35*0.25)+IF(P35&gt;15,0.25,0)+IF(N35&gt;0,3,0)),3)</f>
        <v>0</v>
      </c>
      <c r="AD35" s="97"/>
      <c r="AE35" s="97"/>
      <c r="AF35" s="97"/>
      <c r="AG35" s="97"/>
      <c r="AH35" s="97"/>
      <c r="AI35" s="97"/>
      <c r="AJ35" s="97"/>
      <c r="AK35" s="97"/>
      <c r="AL35" s="97"/>
      <c r="AM35" s="97"/>
      <c r="AN35" s="97"/>
      <c r="AO35" s="97"/>
      <c r="AP35" s="97"/>
      <c r="AQ35" s="97"/>
      <c r="AR35" s="97"/>
      <c r="AS35" s="97"/>
      <c r="AT35" s="97"/>
    </row>
    <row r="36" spans="1:46" ht="23.65" customHeight="1" thickTop="1" thickBot="1" x14ac:dyDescent="0.4">
      <c r="A36" s="653"/>
      <c r="B36" s="654"/>
      <c r="C36" s="654"/>
      <c r="D36" s="654"/>
      <c r="E36" s="654"/>
      <c r="F36" s="654"/>
      <c r="G36" s="655"/>
      <c r="H36" s="211" t="s">
        <v>101</v>
      </c>
      <c r="I36" s="638" t="s">
        <v>150</v>
      </c>
      <c r="J36" s="639"/>
      <c r="K36" s="639"/>
      <c r="L36" s="640"/>
      <c r="M36" s="385">
        <f>SUMIFS(M6:M15,G6:G15,"ALTRO",H6:H15,"SS")+SUMIFS(M6:M15,G6:G15,"CS",H6:H15,"SS")+SUMIFS(M6:M15,G6:G15,"AA",H6:H15,"SS")</f>
        <v>0</v>
      </c>
      <c r="N36" s="85">
        <f t="shared" si="50"/>
        <v>0</v>
      </c>
      <c r="O36" s="86">
        <f t="shared" si="51"/>
        <v>0</v>
      </c>
      <c r="P36" s="87">
        <f t="shared" si="52"/>
        <v>0</v>
      </c>
      <c r="Q36" s="6">
        <f t="shared" si="53"/>
        <v>0</v>
      </c>
      <c r="R36" s="6">
        <f t="shared" si="54"/>
        <v>0</v>
      </c>
      <c r="S36" s="6">
        <f t="shared" si="55"/>
        <v>0</v>
      </c>
      <c r="T36" s="6">
        <f t="shared" si="56"/>
        <v>0</v>
      </c>
      <c r="U36" s="6">
        <f t="shared" si="57"/>
        <v>0</v>
      </c>
      <c r="V36" s="6">
        <f t="shared" si="58"/>
        <v>0</v>
      </c>
      <c r="W36" s="6">
        <f t="shared" si="59"/>
        <v>0</v>
      </c>
      <c r="X36" s="6">
        <f t="shared" si="60"/>
        <v>0</v>
      </c>
      <c r="AB36" s="97"/>
      <c r="AC36" s="386">
        <f>ROUND(IF(IF(O36&gt;12,1.2,O36*0.1)+IF(P36&gt;15,0.1,0)+IF(N36&gt;0,1.2,0)&gt;12,1.2,IF(O36&gt;12,1.2,O36*0.1)+IF(P36&gt;15,0.1,0)+IF(N36&gt;0,1.2,0)),3)</f>
        <v>0</v>
      </c>
      <c r="AD36" s="97"/>
      <c r="AE36" s="97"/>
      <c r="AF36" s="97"/>
      <c r="AG36" s="97"/>
      <c r="AH36" s="97"/>
      <c r="AI36" s="97"/>
      <c r="AJ36" s="97"/>
      <c r="AK36" s="97"/>
      <c r="AL36" s="97"/>
      <c r="AM36" s="97"/>
      <c r="AN36" s="97"/>
      <c r="AO36" s="97"/>
      <c r="AP36" s="97"/>
      <c r="AQ36" s="97"/>
      <c r="AR36" s="97"/>
      <c r="AS36" s="97"/>
      <c r="AT36" s="97"/>
    </row>
    <row r="37" spans="1:46" ht="23.65" customHeight="1" thickTop="1" thickBot="1" x14ac:dyDescent="0.4">
      <c r="A37" s="653"/>
      <c r="B37" s="654"/>
      <c r="C37" s="654"/>
      <c r="D37" s="654"/>
      <c r="E37" s="654"/>
      <c r="F37" s="654"/>
      <c r="G37" s="655"/>
      <c r="H37" s="211" t="s">
        <v>101</v>
      </c>
      <c r="I37" s="638" t="s">
        <v>100</v>
      </c>
      <c r="J37" s="639"/>
      <c r="K37" s="639"/>
      <c r="L37" s="640"/>
      <c r="M37" s="385">
        <f>SUMIFS(M6:M15,G6:G15,"ALTRO",H6:H15,"NON")+          SUMIFS(M6:M15,G6:G15,"cs",H6:H15,"NON")                 +SUMIFS(M6:M15,G6:G15,"Aa",H6:H15,"NON")</f>
        <v>0</v>
      </c>
      <c r="N37" s="85">
        <f t="shared" si="50"/>
        <v>0</v>
      </c>
      <c r="O37" s="86">
        <f t="shared" si="51"/>
        <v>0</v>
      </c>
      <c r="P37" s="87">
        <f t="shared" si="52"/>
        <v>0</v>
      </c>
      <c r="Q37" s="6">
        <f t="shared" si="53"/>
        <v>0</v>
      </c>
      <c r="R37" s="6">
        <f t="shared" si="54"/>
        <v>0</v>
      </c>
      <c r="S37" s="6">
        <f t="shared" si="55"/>
        <v>0</v>
      </c>
      <c r="T37" s="6">
        <f t="shared" si="56"/>
        <v>0</v>
      </c>
      <c r="U37" s="6">
        <f t="shared" si="57"/>
        <v>0</v>
      </c>
      <c r="V37" s="6">
        <f t="shared" si="58"/>
        <v>0</v>
      </c>
      <c r="W37" s="6">
        <f t="shared" si="59"/>
        <v>0</v>
      </c>
      <c r="X37" s="6">
        <f t="shared" si="60"/>
        <v>0</v>
      </c>
      <c r="AB37" s="97"/>
      <c r="AC37" s="386">
        <f>ROUND(IF(IF(O37&gt;12,0.6,O37*0.05)+IF(P37&gt;15,0.05,0)+IF(N37&gt;0,0.6,0)&gt;12,0.6,IF(O37&gt;12,0.6,O37*0.05)+IF(P37&gt;15,0.05,0)+IF(N37&gt;0,0.6,0)),3)</f>
        <v>0</v>
      </c>
      <c r="AD37" s="97"/>
      <c r="AE37" s="97"/>
      <c r="AF37" s="97"/>
      <c r="AG37" s="97"/>
      <c r="AH37" s="97"/>
      <c r="AI37" s="97"/>
      <c r="AJ37" s="97"/>
      <c r="AK37" s="97"/>
      <c r="AL37" s="97"/>
      <c r="AM37" s="97"/>
      <c r="AN37" s="97"/>
      <c r="AO37" s="97"/>
      <c r="AP37" s="97"/>
      <c r="AQ37" s="97"/>
      <c r="AR37" s="97"/>
      <c r="AS37" s="97"/>
      <c r="AT37" s="97"/>
    </row>
    <row r="38" spans="1:46" ht="23.65" customHeight="1" thickTop="1" thickBot="1" x14ac:dyDescent="0.4">
      <c r="A38" s="630" t="s">
        <v>109</v>
      </c>
      <c r="B38" s="631"/>
      <c r="C38" s="631"/>
      <c r="D38" s="631"/>
      <c r="E38" s="631"/>
      <c r="F38" s="634" t="str">
        <f>IF(+Anno_1=0,"",+Anno_1)</f>
        <v/>
      </c>
      <c r="G38" s="635"/>
      <c r="H38" s="211" t="s">
        <v>101</v>
      </c>
      <c r="I38" s="638" t="s">
        <v>154</v>
      </c>
      <c r="J38" s="639"/>
      <c r="K38" s="639"/>
      <c r="L38" s="640"/>
      <c r="M38" s="385">
        <f>SUMIFS(M6:M15,G6:G15,"ALTRO",H6:H15,"ENTE")</f>
        <v>0</v>
      </c>
      <c r="N38" s="91">
        <f t="shared" si="50"/>
        <v>0</v>
      </c>
      <c r="O38" s="92">
        <f t="shared" si="51"/>
        <v>0</v>
      </c>
      <c r="P38" s="93">
        <f t="shared" si="52"/>
        <v>0</v>
      </c>
      <c r="Q38" s="6">
        <f t="shared" si="53"/>
        <v>0</v>
      </c>
      <c r="R38" s="6">
        <f t="shared" si="54"/>
        <v>0</v>
      </c>
      <c r="S38" s="6">
        <f t="shared" si="55"/>
        <v>0</v>
      </c>
      <c r="T38" s="6">
        <f t="shared" si="56"/>
        <v>0</v>
      </c>
      <c r="U38" s="6">
        <f t="shared" si="57"/>
        <v>0</v>
      </c>
      <c r="V38" s="6">
        <f t="shared" si="58"/>
        <v>0</v>
      </c>
      <c r="W38" s="6">
        <f t="shared" si="59"/>
        <v>0</v>
      </c>
      <c r="X38" s="6">
        <f t="shared" si="60"/>
        <v>0</v>
      </c>
      <c r="AB38" s="97"/>
      <c r="AC38" s="386">
        <f>ROUND(IF(IF(O38&gt;12,0.6,O38*0.05)+IF(P38&gt;15,0.05,0)+IF(N38&gt;0,0.6,0)&gt;12,0.6,IF(O38&gt;12,0.6,O38*0.05)+IF(P38&gt;15,0.05,0)+IF(N38&gt;0,0.6,0)),3)</f>
        <v>0</v>
      </c>
      <c r="AD38" s="97"/>
      <c r="AE38" s="97"/>
      <c r="AF38" s="97"/>
      <c r="AG38" s="97"/>
      <c r="AH38" s="97"/>
      <c r="AI38" s="97"/>
      <c r="AJ38" s="97"/>
      <c r="AK38" s="97"/>
      <c r="AL38" s="97"/>
      <c r="AM38" s="97"/>
      <c r="AN38" s="97"/>
      <c r="AO38" s="97"/>
      <c r="AP38" s="97"/>
      <c r="AQ38" s="97"/>
      <c r="AR38" s="97"/>
      <c r="AS38" s="97"/>
      <c r="AT38" s="97"/>
    </row>
    <row r="39" spans="1:46" ht="23.65" customHeight="1" thickTop="1" thickBot="1" x14ac:dyDescent="0.4">
      <c r="A39" s="632"/>
      <c r="B39" s="633"/>
      <c r="C39" s="633"/>
      <c r="D39" s="633"/>
      <c r="E39" s="633"/>
      <c r="F39" s="636"/>
      <c r="G39" s="637"/>
      <c r="H39" s="656" t="s">
        <v>110</v>
      </c>
      <c r="I39" s="657"/>
      <c r="J39" s="657"/>
      <c r="K39" s="657"/>
      <c r="L39" s="658"/>
      <c r="M39" s="390">
        <f>SUM(M34:M38)</f>
        <v>0</v>
      </c>
      <c r="N39" s="148">
        <f t="shared" si="50"/>
        <v>0</v>
      </c>
      <c r="O39" s="146">
        <f t="shared" si="51"/>
        <v>0</v>
      </c>
      <c r="P39" s="147">
        <f t="shared" si="52"/>
        <v>0</v>
      </c>
      <c r="Q39" s="6">
        <f t="shared" si="53"/>
        <v>0</v>
      </c>
      <c r="R39" s="6">
        <f>M39/365</f>
        <v>0</v>
      </c>
      <c r="S39" s="6">
        <f t="shared" si="55"/>
        <v>0</v>
      </c>
      <c r="T39" s="6">
        <f t="shared" si="56"/>
        <v>0</v>
      </c>
      <c r="U39" s="6">
        <f>M39-T39</f>
        <v>0</v>
      </c>
      <c r="V39" s="6">
        <f t="shared" si="58"/>
        <v>0</v>
      </c>
      <c r="W39" s="6">
        <f t="shared" si="59"/>
        <v>0</v>
      </c>
      <c r="X39" s="6">
        <f t="shared" si="60"/>
        <v>0</v>
      </c>
      <c r="AB39" s="97"/>
      <c r="AC39" s="388">
        <f>IF(SUM(AC34:AC38)&gt;6,6,SUM(AC34:AC38))</f>
        <v>0</v>
      </c>
      <c r="AD39" s="97"/>
      <c r="AE39" s="97"/>
      <c r="AF39" s="97"/>
      <c r="AG39" s="97"/>
      <c r="AH39" s="97"/>
      <c r="AI39" s="97"/>
      <c r="AJ39" s="97"/>
      <c r="AK39" s="97"/>
      <c r="AL39" s="97"/>
      <c r="AM39" s="97"/>
      <c r="AN39" s="97"/>
      <c r="AO39" s="97"/>
      <c r="AP39" s="97"/>
      <c r="AQ39" s="97"/>
      <c r="AR39" s="97"/>
      <c r="AS39" s="97"/>
      <c r="AT39" s="97"/>
    </row>
    <row r="40" spans="1:46" ht="23.25" x14ac:dyDescent="0.2">
      <c r="A40" s="97"/>
      <c r="B40" s="97"/>
      <c r="C40" s="97"/>
      <c r="D40" s="97"/>
      <c r="E40" s="97"/>
      <c r="F40" s="97"/>
      <c r="G40" s="97"/>
      <c r="H40" s="105"/>
      <c r="I40" s="106"/>
      <c r="J40" s="101"/>
      <c r="K40" s="101"/>
      <c r="L40" s="101"/>
      <c r="M40" s="102"/>
      <c r="N40" s="111"/>
      <c r="O40" s="111"/>
      <c r="P40" s="111"/>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row>
    <row r="41" spans="1:46" ht="23.25" x14ac:dyDescent="0.2">
      <c r="A41" s="97"/>
      <c r="B41" s="97"/>
      <c r="C41" s="97"/>
      <c r="D41" s="97"/>
      <c r="E41" s="97"/>
      <c r="F41" s="97"/>
      <c r="G41" s="97"/>
      <c r="H41" s="105"/>
      <c r="I41" s="106"/>
      <c r="J41" s="101"/>
      <c r="K41" s="101"/>
      <c r="L41" s="101"/>
      <c r="M41" s="102"/>
      <c r="N41" s="111"/>
      <c r="O41" s="111"/>
      <c r="P41" s="111"/>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row>
    <row r="42" spans="1:46" x14ac:dyDescent="0.2">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row>
    <row r="43" spans="1:46" x14ac:dyDescent="0.2">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row>
    <row r="44" spans="1:46"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row>
    <row r="45" spans="1:46"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row>
    <row r="46" spans="1:46"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row>
    <row r="47" spans="1:46"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row>
    <row r="48" spans="1:46"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row>
    <row r="49" spans="1:46"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row>
    <row r="50" spans="1:46" x14ac:dyDescent="0.2">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row>
    <row r="51" spans="1:46" x14ac:dyDescent="0.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row>
    <row r="52" spans="1:46" x14ac:dyDescent="0.2">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row>
    <row r="53" spans="1:46" x14ac:dyDescent="0.2">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row>
    <row r="54" spans="1:46"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row>
    <row r="55" spans="1:46" x14ac:dyDescent="0.2">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row>
    <row r="56" spans="1:46"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row>
    <row r="57" spans="1:46" x14ac:dyDescent="0.2">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row>
    <row r="58" spans="1:46" x14ac:dyDescent="0.2">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row>
    <row r="59" spans="1:46" x14ac:dyDescent="0.2">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row>
    <row r="60" spans="1:46" x14ac:dyDescent="0.2">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row>
    <row r="61" spans="1:46" x14ac:dyDescent="0.2">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row>
    <row r="62" spans="1:46" x14ac:dyDescent="0.2">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row>
    <row r="63" spans="1:46" x14ac:dyDescent="0.2">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row>
    <row r="64" spans="1:46" x14ac:dyDescent="0.2">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row>
    <row r="65" spans="1:46" x14ac:dyDescent="0.2">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row>
    <row r="66" spans="1:46" x14ac:dyDescent="0.2">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row>
    <row r="67" spans="1:46" x14ac:dyDescent="0.2">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row>
    <row r="68" spans="1:46" x14ac:dyDescent="0.2">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row>
    <row r="69" spans="1:46" x14ac:dyDescent="0.2">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row>
    <row r="70" spans="1:46" x14ac:dyDescent="0.2">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row>
    <row r="71" spans="1:46" x14ac:dyDescent="0.2">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row>
    <row r="72" spans="1:46" x14ac:dyDescent="0.2">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row>
    <row r="73" spans="1:46" x14ac:dyDescent="0.2">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row>
    <row r="74" spans="1:46" x14ac:dyDescent="0.2">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row>
    <row r="75" spans="1:46" x14ac:dyDescent="0.2">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row>
    <row r="76" spans="1:46" x14ac:dyDescent="0.2">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row>
    <row r="77" spans="1:46" x14ac:dyDescent="0.2">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row>
    <row r="78" spans="1:46" x14ac:dyDescent="0.2">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row>
    <row r="79" spans="1:46" x14ac:dyDescent="0.2">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row>
    <row r="80" spans="1:46" x14ac:dyDescent="0.2">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row>
    <row r="81" spans="1:46" x14ac:dyDescent="0.2">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row>
    <row r="82" spans="1:46" x14ac:dyDescent="0.2">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row>
    <row r="83" spans="1:46" x14ac:dyDescent="0.2">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row>
    <row r="84" spans="1:46" x14ac:dyDescent="0.2">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row>
    <row r="85" spans="1:46" x14ac:dyDescent="0.2">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row>
    <row r="86" spans="1:46" x14ac:dyDescent="0.2">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row>
    <row r="87" spans="1:46" x14ac:dyDescent="0.2">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row>
    <row r="88" spans="1:46" x14ac:dyDescent="0.2">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row>
    <row r="89" spans="1:46" x14ac:dyDescent="0.2">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row>
    <row r="90" spans="1:46" x14ac:dyDescent="0.2">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row>
    <row r="91" spans="1:46" x14ac:dyDescent="0.2">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row>
    <row r="92" spans="1:46" x14ac:dyDescent="0.2">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row>
    <row r="93" spans="1:46" x14ac:dyDescent="0.2">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row>
    <row r="94" spans="1:46" x14ac:dyDescent="0.2">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row>
    <row r="95" spans="1:46" x14ac:dyDescent="0.2">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row>
    <row r="96" spans="1:46" x14ac:dyDescent="0.2">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row>
    <row r="97" spans="1:46" x14ac:dyDescent="0.2">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row>
    <row r="98" spans="1:46" x14ac:dyDescent="0.2">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row>
    <row r="99" spans="1:46" x14ac:dyDescent="0.2">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row>
    <row r="100" spans="1:46" x14ac:dyDescent="0.2">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row>
    <row r="101" spans="1:46" x14ac:dyDescent="0.2">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row>
    <row r="102" spans="1:46" x14ac:dyDescent="0.2">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row>
  </sheetData>
  <sheetProtection algorithmName="SHA-512" hashValue="BcLwkqylBMVUga4OhC+JJRt1U/hIKjBLGJRP2fVTLuVu03uoERKrPrkkG3WBOjNkRQErmxOPA6Bv6rj6zgPb9g==" saltValue="dwTzNRwTerdrosyaPxl6jA==" spinCount="100000" sheet="1" objects="1" scenarios="1"/>
  <mergeCells count="70">
    <mergeCell ref="AF2:AG2"/>
    <mergeCell ref="AI4:AN4"/>
    <mergeCell ref="AI6:AN6"/>
    <mergeCell ref="AI10:AN10"/>
    <mergeCell ref="AI11:AN11"/>
    <mergeCell ref="AE4:AG6"/>
    <mergeCell ref="AI1:AN2"/>
    <mergeCell ref="AI12:AN13"/>
    <mergeCell ref="A38:E39"/>
    <mergeCell ref="F38:G39"/>
    <mergeCell ref="AE8:AG8"/>
    <mergeCell ref="AE7:AG7"/>
    <mergeCell ref="I38:L38"/>
    <mergeCell ref="H39:L39"/>
    <mergeCell ref="A34:G34"/>
    <mergeCell ref="I34:L34"/>
    <mergeCell ref="A35:G37"/>
    <mergeCell ref="I35:L35"/>
    <mergeCell ref="I36:L36"/>
    <mergeCell ref="I37:L37"/>
    <mergeCell ref="A27:G29"/>
    <mergeCell ref="I27:L27"/>
    <mergeCell ref="I28:L28"/>
    <mergeCell ref="A26:G26"/>
    <mergeCell ref="I26:L26"/>
    <mergeCell ref="A22:E23"/>
    <mergeCell ref="F22:G23"/>
    <mergeCell ref="A30:E31"/>
    <mergeCell ref="F30:G31"/>
    <mergeCell ref="I29:L29"/>
    <mergeCell ref="I30:L30"/>
    <mergeCell ref="H31:L31"/>
    <mergeCell ref="I22:L22"/>
    <mergeCell ref="H23:L23"/>
    <mergeCell ref="A18:G18"/>
    <mergeCell ref="I18:L18"/>
    <mergeCell ref="A19:G21"/>
    <mergeCell ref="I19:L19"/>
    <mergeCell ref="I20:L20"/>
    <mergeCell ref="I21:L21"/>
    <mergeCell ref="A6:A15"/>
    <mergeCell ref="H6:L6"/>
    <mergeCell ref="AC6:AC15"/>
    <mergeCell ref="H7:L7"/>
    <mergeCell ref="H8:L8"/>
    <mergeCell ref="H9:L9"/>
    <mergeCell ref="H10:L10"/>
    <mergeCell ref="AD10:AD13"/>
    <mergeCell ref="AE10:AG15"/>
    <mergeCell ref="H11:L11"/>
    <mergeCell ref="H12:L12"/>
    <mergeCell ref="H13:L13"/>
    <mergeCell ref="H14:L14"/>
    <mergeCell ref="H15:L15"/>
    <mergeCell ref="H4:L5"/>
    <mergeCell ref="K1:AC2"/>
    <mergeCell ref="A1:B2"/>
    <mergeCell ref="C1:C2"/>
    <mergeCell ref="A4:A5"/>
    <mergeCell ref="B4:B5"/>
    <mergeCell ref="C4:C5"/>
    <mergeCell ref="D4:D5"/>
    <mergeCell ref="E4:E5"/>
    <mergeCell ref="F4:F5"/>
    <mergeCell ref="M4:M5"/>
    <mergeCell ref="N4:P4"/>
    <mergeCell ref="AC4:AC5"/>
    <mergeCell ref="H3:L3"/>
    <mergeCell ref="G4:G5"/>
    <mergeCell ref="F1:J2"/>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8">
    <pageSetUpPr fitToPage="1"/>
  </sheetPr>
  <dimension ref="A1:AT102"/>
  <sheetViews>
    <sheetView showGridLines="0" topLeftCell="A13" zoomScale="75" zoomScaleNormal="75" workbookViewId="0">
      <selection activeCell="M34" sqref="M34:AC39"/>
    </sheetView>
  </sheetViews>
  <sheetFormatPr defaultRowHeight="12.75" x14ac:dyDescent="0.2"/>
  <cols>
    <col min="1" max="1" width="7" customWidth="1"/>
    <col min="2" max="2" width="3.83203125" customWidth="1"/>
    <col min="3" max="3" width="28.6640625" customWidth="1"/>
    <col min="4" max="5" width="18.83203125" customWidth="1"/>
    <col min="6" max="6" width="15.6640625" customWidth="1"/>
    <col min="7" max="7" width="12.6640625" customWidth="1"/>
    <col min="8" max="8" width="5.6640625" customWidth="1"/>
    <col min="9" max="12" width="1.83203125" customWidth="1"/>
    <col min="13" max="13" width="9.6640625" customWidth="1"/>
    <col min="14" max="16" width="6.1640625" customWidth="1"/>
    <col min="17" max="26" width="0" hidden="1" customWidth="1"/>
    <col min="27" max="27" width="0.1640625" customWidth="1"/>
    <col min="28" max="28" width="2" customWidth="1"/>
    <col min="29" max="29" width="12.6640625" customWidth="1"/>
    <col min="30" max="30" width="2.6640625" customWidth="1"/>
    <col min="31" max="31" width="20.33203125" customWidth="1"/>
    <col min="32" max="32" width="1.6640625" customWidth="1"/>
    <col min="33" max="33" width="6.6640625" customWidth="1"/>
    <col min="34" max="34" width="2.6640625" customWidth="1"/>
    <col min="39" max="39" width="2.6640625" customWidth="1"/>
  </cols>
  <sheetData>
    <row r="1" spans="1:46" ht="25.15" customHeight="1" thickBot="1" x14ac:dyDescent="0.25">
      <c r="A1" s="691" t="s">
        <v>108</v>
      </c>
      <c r="B1" s="692"/>
      <c r="C1" s="773"/>
      <c r="D1" s="149" t="s">
        <v>84</v>
      </c>
      <c r="E1" s="150" t="s">
        <v>5</v>
      </c>
      <c r="F1" s="676" t="s">
        <v>142</v>
      </c>
      <c r="G1" s="677"/>
      <c r="H1" s="677"/>
      <c r="I1" s="677"/>
      <c r="J1" s="677"/>
      <c r="K1" s="670" t="str">
        <f>IF(+'SCHEDE '!B2=0,"Inserire il nome nel file SCHEDE",+'SCHEDE '!B2)</f>
        <v/>
      </c>
      <c r="L1" s="671"/>
      <c r="M1" s="671"/>
      <c r="N1" s="671"/>
      <c r="O1" s="671"/>
      <c r="P1" s="671"/>
      <c r="Q1" s="671"/>
      <c r="R1" s="671"/>
      <c r="S1" s="671"/>
      <c r="T1" s="671"/>
      <c r="U1" s="671"/>
      <c r="V1" s="671"/>
      <c r="W1" s="671"/>
      <c r="X1" s="671"/>
      <c r="Y1" s="671"/>
      <c r="Z1" s="671"/>
      <c r="AA1" s="671"/>
      <c r="AB1" s="671"/>
      <c r="AC1" s="672"/>
      <c r="AD1" s="97"/>
      <c r="AE1" s="97"/>
      <c r="AF1" s="97"/>
      <c r="AG1" s="97"/>
      <c r="AH1" s="97"/>
      <c r="AI1" s="617" t="s">
        <v>228</v>
      </c>
      <c r="AJ1" s="618"/>
      <c r="AK1" s="618"/>
      <c r="AL1" s="618"/>
      <c r="AM1" s="618"/>
      <c r="AN1" s="619"/>
      <c r="AO1" s="97"/>
      <c r="AP1" s="97"/>
      <c r="AQ1" s="97"/>
      <c r="AR1" s="97"/>
      <c r="AS1" s="97"/>
      <c r="AT1" s="97"/>
    </row>
    <row r="2" spans="1:46" ht="25.15" customHeight="1" thickBot="1" x14ac:dyDescent="0.25">
      <c r="A2" s="693"/>
      <c r="B2" s="694"/>
      <c r="C2" s="774"/>
      <c r="D2" s="136"/>
      <c r="E2" s="137"/>
      <c r="F2" s="678"/>
      <c r="G2" s="679"/>
      <c r="H2" s="679"/>
      <c r="I2" s="679"/>
      <c r="J2" s="679"/>
      <c r="K2" s="673"/>
      <c r="L2" s="674"/>
      <c r="M2" s="674"/>
      <c r="N2" s="674"/>
      <c r="O2" s="674"/>
      <c r="P2" s="674"/>
      <c r="Q2" s="674"/>
      <c r="R2" s="674"/>
      <c r="S2" s="674"/>
      <c r="T2" s="674"/>
      <c r="U2" s="674"/>
      <c r="V2" s="674"/>
      <c r="W2" s="674"/>
      <c r="X2" s="674"/>
      <c r="Y2" s="674"/>
      <c r="Z2" s="674"/>
      <c r="AA2" s="674"/>
      <c r="AB2" s="674"/>
      <c r="AC2" s="675"/>
      <c r="AD2" s="97"/>
      <c r="AE2" s="117" t="s">
        <v>7</v>
      </c>
      <c r="AF2" s="721" t="str">
        <f>+'2001-02'!AF2</f>
        <v>21.3</v>
      </c>
      <c r="AG2" s="722"/>
      <c r="AH2" s="97"/>
      <c r="AI2" s="620"/>
      <c r="AJ2" s="621"/>
      <c r="AK2" s="621"/>
      <c r="AL2" s="621"/>
      <c r="AM2" s="621"/>
      <c r="AN2" s="622"/>
      <c r="AO2" s="97"/>
      <c r="AP2" s="97"/>
      <c r="AQ2" s="97"/>
      <c r="AR2" s="97"/>
      <c r="AS2" s="97"/>
      <c r="AT2" s="97"/>
    </row>
    <row r="3" spans="1:46" ht="25.15" customHeight="1" thickBot="1" x14ac:dyDescent="0.25">
      <c r="A3" s="112"/>
      <c r="B3" s="112"/>
      <c r="C3" s="112"/>
      <c r="D3" s="112"/>
      <c r="E3" s="112"/>
      <c r="F3" s="135"/>
      <c r="G3" s="134" t="s">
        <v>134</v>
      </c>
      <c r="H3" s="698" t="s">
        <v>143</v>
      </c>
      <c r="I3" s="699"/>
      <c r="J3" s="699"/>
      <c r="K3" s="699"/>
      <c r="L3" s="700"/>
      <c r="M3" s="112"/>
      <c r="N3" s="112"/>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row>
    <row r="4" spans="1:46" ht="30" customHeight="1" thickTop="1" x14ac:dyDescent="0.2">
      <c r="A4" s="762" t="s">
        <v>108</v>
      </c>
      <c r="B4" s="746" t="s">
        <v>89</v>
      </c>
      <c r="C4" s="703" t="s">
        <v>83</v>
      </c>
      <c r="D4" s="701" t="s">
        <v>84</v>
      </c>
      <c r="E4" s="701" t="s">
        <v>5</v>
      </c>
      <c r="F4" s="748" t="s">
        <v>107</v>
      </c>
      <c r="G4" s="689" t="s">
        <v>151</v>
      </c>
      <c r="H4" s="680" t="s">
        <v>149</v>
      </c>
      <c r="I4" s="681"/>
      <c r="J4" s="681"/>
      <c r="K4" s="681"/>
      <c r="L4" s="682"/>
      <c r="M4" s="716" t="s">
        <v>6</v>
      </c>
      <c r="N4" s="718" t="s">
        <v>88</v>
      </c>
      <c r="O4" s="719"/>
      <c r="P4" s="720"/>
      <c r="Q4" s="72" t="s">
        <v>90</v>
      </c>
      <c r="R4" s="72" t="s">
        <v>91</v>
      </c>
      <c r="S4" s="72" t="s">
        <v>92</v>
      </c>
      <c r="T4" s="72" t="s">
        <v>93</v>
      </c>
      <c r="U4" s="72" t="s">
        <v>94</v>
      </c>
      <c r="V4" s="72" t="s">
        <v>95</v>
      </c>
      <c r="W4" s="72" t="s">
        <v>96</v>
      </c>
      <c r="X4" s="72" t="s">
        <v>97</v>
      </c>
      <c r="Y4" s="72" t="s">
        <v>98</v>
      </c>
      <c r="AA4" s="69"/>
      <c r="AB4" s="97"/>
      <c r="AC4" s="764" t="s">
        <v>135</v>
      </c>
      <c r="AD4" s="98"/>
      <c r="AE4" s="731" t="s">
        <v>111</v>
      </c>
      <c r="AF4" s="732"/>
      <c r="AG4" s="733"/>
      <c r="AH4" s="97"/>
      <c r="AI4" s="623" t="s">
        <v>144</v>
      </c>
      <c r="AJ4" s="623"/>
      <c r="AK4" s="623"/>
      <c r="AL4" s="623"/>
      <c r="AM4" s="623"/>
      <c r="AN4" s="623"/>
      <c r="AO4" s="97"/>
      <c r="AP4" s="97"/>
      <c r="AQ4" s="97"/>
      <c r="AR4" s="97"/>
      <c r="AS4" s="97"/>
      <c r="AT4" s="97"/>
    </row>
    <row r="5" spans="1:46" ht="30" customHeight="1" thickBot="1" x14ac:dyDescent="0.25">
      <c r="A5" s="763"/>
      <c r="B5" s="747"/>
      <c r="C5" s="704"/>
      <c r="D5" s="702"/>
      <c r="E5" s="702"/>
      <c r="F5" s="749"/>
      <c r="G5" s="690"/>
      <c r="H5" s="683"/>
      <c r="I5" s="684"/>
      <c r="J5" s="684"/>
      <c r="K5" s="684"/>
      <c r="L5" s="685"/>
      <c r="M5" s="717"/>
      <c r="N5" s="68" t="s">
        <v>85</v>
      </c>
      <c r="O5" s="4" t="s">
        <v>86</v>
      </c>
      <c r="P5" s="5" t="s">
        <v>87</v>
      </c>
      <c r="Q5" s="72" t="s">
        <v>99</v>
      </c>
      <c r="R5" s="73"/>
      <c r="S5" s="73"/>
      <c r="T5" s="73"/>
      <c r="U5" s="73"/>
      <c r="V5" s="73"/>
      <c r="W5" s="73"/>
      <c r="X5" s="73"/>
      <c r="Y5" s="73"/>
      <c r="AA5" s="69"/>
      <c r="AB5" s="97"/>
      <c r="AC5" s="765"/>
      <c r="AD5" s="98"/>
      <c r="AE5" s="734"/>
      <c r="AF5" s="735"/>
      <c r="AG5" s="736"/>
      <c r="AH5" s="97"/>
      <c r="AI5" s="215" t="s">
        <v>145</v>
      </c>
      <c r="AJ5" s="215"/>
      <c r="AK5" s="215"/>
      <c r="AL5" s="215"/>
      <c r="AM5" s="290"/>
      <c r="AN5" s="297"/>
      <c r="AO5" s="97"/>
      <c r="AP5" s="97"/>
      <c r="AQ5" s="97"/>
      <c r="AR5" s="97"/>
      <c r="AS5" s="97"/>
      <c r="AT5" s="97"/>
    </row>
    <row r="6" spans="1:46" ht="25.15" customHeight="1" thickTop="1" thickBot="1" x14ac:dyDescent="0.4">
      <c r="A6" s="705" t="str">
        <f>IF(+Anno_1=0,"",+Anno_1)</f>
        <v/>
      </c>
      <c r="B6" s="70">
        <v>1</v>
      </c>
      <c r="C6" s="113"/>
      <c r="D6" s="141"/>
      <c r="E6" s="142"/>
      <c r="F6" s="377" t="str">
        <f t="shared" ref="F6:F15" si="0">IF(OR(D6=0,E6=0,+Anno_1=0),"",IF(OR(E6&gt;data_2,D6&lt;data_1),"DATA ERRATA","ok"))</f>
        <v/>
      </c>
      <c r="G6" s="139"/>
      <c r="H6" s="686"/>
      <c r="I6" s="687"/>
      <c r="J6" s="687"/>
      <c r="K6" s="687"/>
      <c r="L6" s="688"/>
      <c r="M6" s="378">
        <f>IF(G6=0,0,      IF(H6=0,0,IF(AND(G6&lt;&gt;"AA",G6&lt;&gt;"AT",G6&lt;&gt;"CS",G6&lt;&gt;"ALTRO"),"ERRORE",IF(AND(H6&lt;&gt;"NON",H6&lt;&gt;"SS",H6&lt;&gt;"ENTE"),"ERRORE",ROUND(E6-D6+1,0)))))</f>
        <v>0</v>
      </c>
      <c r="N6" s="85">
        <f t="shared" ref="N6:N9" si="1">FLOOR(R6,1)</f>
        <v>0</v>
      </c>
      <c r="O6" s="379">
        <f>FLOOR(V6,1)</f>
        <v>0</v>
      </c>
      <c r="P6" s="87">
        <f t="shared" ref="P6:P9" si="2">U6-X6</f>
        <v>0</v>
      </c>
      <c r="Q6" s="71">
        <f t="shared" ref="Q6:Q9" si="3">T6+X6+Y6</f>
        <v>0</v>
      </c>
      <c r="R6" s="6">
        <f t="shared" ref="R6:R9" si="4">M6/365</f>
        <v>0</v>
      </c>
      <c r="S6" s="6">
        <f t="shared" ref="S6:S16" si="5">FLOOR(R6,1)</f>
        <v>0</v>
      </c>
      <c r="T6" s="6">
        <f t="shared" ref="T6:T16" si="6">S6*365</f>
        <v>0</v>
      </c>
      <c r="U6" s="6">
        <f t="shared" ref="U6:U9" si="7">M6-T6</f>
        <v>0</v>
      </c>
      <c r="V6" s="6">
        <f t="shared" ref="V6:V16" si="8">U6/30</f>
        <v>0</v>
      </c>
      <c r="W6" s="6">
        <f t="shared" ref="W6:W16" si="9">FLOOR(V6,1)</f>
        <v>0</v>
      </c>
      <c r="X6" s="6">
        <f t="shared" ref="X6:X16" si="10">W6*30</f>
        <v>0</v>
      </c>
      <c r="Y6" s="6">
        <f t="shared" ref="Y6:Y9" si="11">U6-X6</f>
        <v>0</v>
      </c>
      <c r="AA6" s="69"/>
      <c r="AB6" s="97"/>
      <c r="AC6" s="705" t="str">
        <f>IF(+Anno_1=0,"",+Anno_1)</f>
        <v/>
      </c>
      <c r="AD6" s="99"/>
      <c r="AE6" s="734"/>
      <c r="AF6" s="735"/>
      <c r="AG6" s="736"/>
      <c r="AH6" s="97"/>
      <c r="AI6" s="623" t="s">
        <v>146</v>
      </c>
      <c r="AJ6" s="623"/>
      <c r="AK6" s="623"/>
      <c r="AL6" s="623"/>
      <c r="AM6" s="623"/>
      <c r="AN6" s="623"/>
      <c r="AO6" s="97"/>
      <c r="AP6" s="97"/>
      <c r="AQ6" s="97"/>
      <c r="AR6" s="97"/>
      <c r="AS6" s="97"/>
      <c r="AT6" s="97"/>
    </row>
    <row r="7" spans="1:46" ht="25.15" customHeight="1" thickBot="1" x14ac:dyDescent="0.4">
      <c r="A7" s="706"/>
      <c r="B7" s="70">
        <v>2</v>
      </c>
      <c r="C7" s="113"/>
      <c r="D7" s="141"/>
      <c r="E7" s="142"/>
      <c r="F7" s="377" t="str">
        <f t="shared" si="0"/>
        <v/>
      </c>
      <c r="G7" s="139"/>
      <c r="H7" s="686"/>
      <c r="I7" s="687"/>
      <c r="J7" s="687"/>
      <c r="K7" s="687"/>
      <c r="L7" s="688"/>
      <c r="M7" s="391">
        <f>IF(G7=0,0,      IF(H7=0,0,IF(AND(G7&lt;&gt;"AA",G7&lt;&gt;"AT",G7&lt;&gt;"CS",G7&lt;&gt;"ALTRO"),"ERRORE",IF(AND(H7&lt;&gt;"NON",H7&lt;&gt;"SS",H7&lt;&gt;"ENTE"),"ERRORE",ROUND(E7-D7+1,0)))))</f>
        <v>0</v>
      </c>
      <c r="N7" s="85">
        <f t="shared" si="1"/>
        <v>0</v>
      </c>
      <c r="O7" s="86">
        <f t="shared" ref="O7:O9" si="12">FLOOR(V7,1)</f>
        <v>0</v>
      </c>
      <c r="P7" s="87">
        <f t="shared" si="2"/>
        <v>0</v>
      </c>
      <c r="Q7" s="71">
        <f t="shared" si="3"/>
        <v>0</v>
      </c>
      <c r="R7" s="6">
        <f t="shared" si="4"/>
        <v>0</v>
      </c>
      <c r="S7" s="6">
        <f t="shared" si="5"/>
        <v>0</v>
      </c>
      <c r="T7" s="6">
        <f t="shared" si="6"/>
        <v>0</v>
      </c>
      <c r="U7" s="6">
        <f t="shared" si="7"/>
        <v>0</v>
      </c>
      <c r="V7" s="6">
        <f t="shared" si="8"/>
        <v>0</v>
      </c>
      <c r="W7" s="6">
        <f t="shared" si="9"/>
        <v>0</v>
      </c>
      <c r="X7" s="6">
        <f t="shared" si="10"/>
        <v>0</v>
      </c>
      <c r="Y7" s="6">
        <f t="shared" si="11"/>
        <v>0</v>
      </c>
      <c r="AA7" s="69"/>
      <c r="AB7" s="97"/>
      <c r="AC7" s="706"/>
      <c r="AD7" s="100"/>
      <c r="AE7" s="711" t="s">
        <v>155</v>
      </c>
      <c r="AF7" s="712"/>
      <c r="AG7" s="713"/>
      <c r="AH7" s="97"/>
      <c r="AI7" s="215" t="s">
        <v>147</v>
      </c>
      <c r="AJ7" s="215"/>
      <c r="AK7" s="215"/>
      <c r="AL7" s="290"/>
      <c r="AM7" s="291"/>
      <c r="AN7" s="297"/>
      <c r="AO7" s="97"/>
      <c r="AP7" s="97"/>
      <c r="AQ7" s="97"/>
      <c r="AR7" s="97"/>
      <c r="AS7" s="97"/>
      <c r="AT7" s="97"/>
    </row>
    <row r="8" spans="1:46" ht="25.15" customHeight="1" thickBot="1" x14ac:dyDescent="0.4">
      <c r="A8" s="706"/>
      <c r="B8" s="70">
        <v>3</v>
      </c>
      <c r="C8" s="113"/>
      <c r="D8" s="141"/>
      <c r="E8" s="142"/>
      <c r="F8" s="377" t="str">
        <f t="shared" si="0"/>
        <v/>
      </c>
      <c r="G8" s="139"/>
      <c r="H8" s="686"/>
      <c r="I8" s="687"/>
      <c r="J8" s="687"/>
      <c r="K8" s="687"/>
      <c r="L8" s="688"/>
      <c r="M8" s="391">
        <f t="shared" ref="M8:M15" si="13">IF(G8=0,0,      IF(H8=0,0,IF(AND(G8&lt;&gt;"AA",G8&lt;&gt;"AT",G8&lt;&gt;"CS",G8&lt;&gt;"ALTRO"),"ERRORE",IF(AND(H8&lt;&gt;"NON",H8&lt;&gt;"SS",H8&lt;&gt;"ENTE"),"ERRORE",ROUND(E8-D8+1,0)))))</f>
        <v>0</v>
      </c>
      <c r="N8" s="85">
        <f t="shared" si="1"/>
        <v>0</v>
      </c>
      <c r="O8" s="86">
        <f t="shared" si="12"/>
        <v>0</v>
      </c>
      <c r="P8" s="87">
        <f t="shared" si="2"/>
        <v>0</v>
      </c>
      <c r="Q8" s="71">
        <f t="shared" si="3"/>
        <v>0</v>
      </c>
      <c r="R8" s="6">
        <f t="shared" si="4"/>
        <v>0</v>
      </c>
      <c r="S8" s="6">
        <f t="shared" si="5"/>
        <v>0</v>
      </c>
      <c r="T8" s="6">
        <f t="shared" si="6"/>
        <v>0</v>
      </c>
      <c r="U8" s="6">
        <f t="shared" si="7"/>
        <v>0</v>
      </c>
      <c r="V8" s="6">
        <f t="shared" si="8"/>
        <v>0</v>
      </c>
      <c r="W8" s="6">
        <f t="shared" si="9"/>
        <v>0</v>
      </c>
      <c r="X8" s="6">
        <f t="shared" si="10"/>
        <v>0</v>
      </c>
      <c r="Y8" s="6">
        <f t="shared" si="11"/>
        <v>0</v>
      </c>
      <c r="AA8" s="69"/>
      <c r="AB8" s="97"/>
      <c r="AC8" s="706"/>
      <c r="AD8" s="100"/>
      <c r="AE8" s="708" t="s">
        <v>131</v>
      </c>
      <c r="AF8" s="709"/>
      <c r="AG8" s="710"/>
      <c r="AH8" s="97"/>
      <c r="AI8" s="97"/>
      <c r="AJ8" s="97"/>
      <c r="AK8" s="97"/>
      <c r="AL8" s="97"/>
      <c r="AM8" s="97"/>
      <c r="AN8" s="97"/>
      <c r="AO8" s="97"/>
      <c r="AP8" s="97"/>
      <c r="AQ8" s="97"/>
      <c r="AR8" s="97"/>
      <c r="AS8" s="97"/>
      <c r="AT8" s="97"/>
    </row>
    <row r="9" spans="1:46" ht="25.15" customHeight="1" thickBot="1" x14ac:dyDescent="0.4">
      <c r="A9" s="706"/>
      <c r="B9" s="70">
        <v>4</v>
      </c>
      <c r="C9" s="113"/>
      <c r="D9" s="141"/>
      <c r="E9" s="142"/>
      <c r="F9" s="377" t="str">
        <f t="shared" si="0"/>
        <v/>
      </c>
      <c r="G9" s="139"/>
      <c r="H9" s="686"/>
      <c r="I9" s="687"/>
      <c r="J9" s="687"/>
      <c r="K9" s="687"/>
      <c r="L9" s="688"/>
      <c r="M9" s="391">
        <f t="shared" si="13"/>
        <v>0</v>
      </c>
      <c r="N9" s="85">
        <f t="shared" si="1"/>
        <v>0</v>
      </c>
      <c r="O9" s="86">
        <f t="shared" si="12"/>
        <v>0</v>
      </c>
      <c r="P9" s="87">
        <f t="shared" si="2"/>
        <v>0</v>
      </c>
      <c r="Q9" s="71">
        <f t="shared" si="3"/>
        <v>0</v>
      </c>
      <c r="R9" s="6">
        <f t="shared" si="4"/>
        <v>0</v>
      </c>
      <c r="S9" s="6">
        <f t="shared" si="5"/>
        <v>0</v>
      </c>
      <c r="T9" s="6">
        <f t="shared" si="6"/>
        <v>0</v>
      </c>
      <c r="U9" s="6">
        <f t="shared" si="7"/>
        <v>0</v>
      </c>
      <c r="V9" s="6">
        <f t="shared" si="8"/>
        <v>0</v>
      </c>
      <c r="W9" s="6">
        <f t="shared" si="9"/>
        <v>0</v>
      </c>
      <c r="X9" s="6">
        <f t="shared" si="10"/>
        <v>0</v>
      </c>
      <c r="Y9" s="6">
        <f t="shared" si="11"/>
        <v>0</v>
      </c>
      <c r="AA9" s="69"/>
      <c r="AB9" s="97"/>
      <c r="AC9" s="706"/>
      <c r="AD9" s="100"/>
      <c r="AE9" s="100"/>
      <c r="AF9" s="100"/>
      <c r="AG9" s="100"/>
      <c r="AH9" s="97"/>
      <c r="AI9" s="97"/>
      <c r="AJ9" s="97"/>
      <c r="AK9" s="97"/>
      <c r="AL9" s="97"/>
      <c r="AM9" s="97"/>
      <c r="AN9" s="97"/>
      <c r="AO9" s="97"/>
      <c r="AP9" s="97"/>
      <c r="AQ9" s="97"/>
      <c r="AR9" s="97"/>
      <c r="AS9" s="97"/>
      <c r="AT9" s="97"/>
    </row>
    <row r="10" spans="1:46" ht="25.15" customHeight="1" thickBot="1" x14ac:dyDescent="0.4">
      <c r="A10" s="706"/>
      <c r="B10" s="70">
        <v>5</v>
      </c>
      <c r="C10" s="113"/>
      <c r="D10" s="141"/>
      <c r="E10" s="142"/>
      <c r="F10" s="377" t="str">
        <f t="shared" si="0"/>
        <v/>
      </c>
      <c r="G10" s="139"/>
      <c r="H10" s="686"/>
      <c r="I10" s="687"/>
      <c r="J10" s="687"/>
      <c r="K10" s="687"/>
      <c r="L10" s="688"/>
      <c r="M10" s="391">
        <f t="shared" si="13"/>
        <v>0</v>
      </c>
      <c r="N10" s="85">
        <f>FLOOR(R10,1)</f>
        <v>0</v>
      </c>
      <c r="O10" s="86">
        <f>FLOOR(V10,1)</f>
        <v>0</v>
      </c>
      <c r="P10" s="87">
        <f>U10-X10</f>
        <v>0</v>
      </c>
      <c r="Q10" s="71">
        <f>T10+X10+Y10</f>
        <v>0</v>
      </c>
      <c r="R10" s="6">
        <f>M10/365</f>
        <v>0</v>
      </c>
      <c r="S10" s="6">
        <f>FLOOR(R10,1)</f>
        <v>0</v>
      </c>
      <c r="T10" s="6">
        <f>S10*365</f>
        <v>0</v>
      </c>
      <c r="U10" s="6">
        <f>M10-T10</f>
        <v>0</v>
      </c>
      <c r="V10" s="6">
        <f>U10/30</f>
        <v>0</v>
      </c>
      <c r="W10" s="6">
        <f>FLOOR(V10,1)</f>
        <v>0</v>
      </c>
      <c r="X10" s="6">
        <f>W10*30</f>
        <v>0</v>
      </c>
      <c r="Y10" s="6">
        <f>U10-X10</f>
        <v>0</v>
      </c>
      <c r="AA10" s="69"/>
      <c r="AB10" s="97"/>
      <c r="AC10" s="706"/>
      <c r="AD10" s="697"/>
      <c r="AE10" s="737" t="s">
        <v>112</v>
      </c>
      <c r="AF10" s="738"/>
      <c r="AG10" s="739"/>
      <c r="AH10" s="97"/>
      <c r="AI10" s="624" t="s">
        <v>153</v>
      </c>
      <c r="AJ10" s="625"/>
      <c r="AK10" s="625"/>
      <c r="AL10" s="625"/>
      <c r="AM10" s="625"/>
      <c r="AN10" s="626"/>
      <c r="AO10" s="97"/>
      <c r="AP10" s="97"/>
      <c r="AQ10" s="97"/>
      <c r="AR10" s="97"/>
      <c r="AS10" s="97"/>
      <c r="AT10" s="97"/>
    </row>
    <row r="11" spans="1:46" ht="25.15" customHeight="1" thickBot="1" x14ac:dyDescent="0.4">
      <c r="A11" s="706"/>
      <c r="B11" s="70">
        <v>6</v>
      </c>
      <c r="C11" s="113"/>
      <c r="D11" s="141"/>
      <c r="E11" s="142"/>
      <c r="F11" s="377" t="str">
        <f t="shared" si="0"/>
        <v/>
      </c>
      <c r="G11" s="139"/>
      <c r="H11" s="686"/>
      <c r="I11" s="687"/>
      <c r="J11" s="687"/>
      <c r="K11" s="687"/>
      <c r="L11" s="688"/>
      <c r="M11" s="391">
        <f t="shared" si="13"/>
        <v>0</v>
      </c>
      <c r="N11" s="85">
        <f t="shared" ref="N11:N13" si="14">FLOOR(R11,1)</f>
        <v>0</v>
      </c>
      <c r="O11" s="86">
        <f t="shared" ref="O11:O13" si="15">FLOOR(V11,1)</f>
        <v>0</v>
      </c>
      <c r="P11" s="87">
        <f t="shared" ref="P11:P13" si="16">U11-X11</f>
        <v>0</v>
      </c>
      <c r="Q11" s="71">
        <f t="shared" ref="Q11:Q13" si="17">T11+X11+Y11</f>
        <v>0</v>
      </c>
      <c r="R11" s="6">
        <f t="shared" ref="R11:R13" si="18">M11/365</f>
        <v>0</v>
      </c>
      <c r="S11" s="6">
        <f t="shared" si="5"/>
        <v>0</v>
      </c>
      <c r="T11" s="6">
        <f t="shared" si="6"/>
        <v>0</v>
      </c>
      <c r="U11" s="6">
        <f t="shared" ref="U11:U13" si="19">M11-T11</f>
        <v>0</v>
      </c>
      <c r="V11" s="6">
        <f t="shared" si="8"/>
        <v>0</v>
      </c>
      <c r="W11" s="6">
        <f t="shared" si="9"/>
        <v>0</v>
      </c>
      <c r="X11" s="6">
        <f t="shared" si="10"/>
        <v>0</v>
      </c>
      <c r="Y11" s="6">
        <f t="shared" ref="Y11:Y13" si="20">U11-X11</f>
        <v>0</v>
      </c>
      <c r="AA11" s="69"/>
      <c r="AB11" s="97"/>
      <c r="AC11" s="706"/>
      <c r="AD11" s="697"/>
      <c r="AE11" s="740"/>
      <c r="AF11" s="741"/>
      <c r="AG11" s="742"/>
      <c r="AH11" s="97"/>
      <c r="AI11" s="624" t="s">
        <v>148</v>
      </c>
      <c r="AJ11" s="625"/>
      <c r="AK11" s="625"/>
      <c r="AL11" s="625"/>
      <c r="AM11" s="625"/>
      <c r="AN11" s="626"/>
      <c r="AO11" s="97"/>
      <c r="AP11" s="97"/>
      <c r="AQ11" s="97"/>
      <c r="AR11" s="97"/>
      <c r="AS11" s="97"/>
      <c r="AT11" s="97"/>
    </row>
    <row r="12" spans="1:46" ht="25.15" customHeight="1" thickBot="1" x14ac:dyDescent="0.4">
      <c r="A12" s="706"/>
      <c r="B12" s="70">
        <v>7</v>
      </c>
      <c r="C12" s="113"/>
      <c r="D12" s="141"/>
      <c r="E12" s="142"/>
      <c r="F12" s="377" t="str">
        <f t="shared" si="0"/>
        <v/>
      </c>
      <c r="G12" s="139"/>
      <c r="H12" s="686"/>
      <c r="I12" s="687"/>
      <c r="J12" s="687"/>
      <c r="K12" s="687"/>
      <c r="L12" s="688"/>
      <c r="M12" s="391">
        <f t="shared" si="13"/>
        <v>0</v>
      </c>
      <c r="N12" s="85">
        <f t="shared" si="14"/>
        <v>0</v>
      </c>
      <c r="O12" s="86">
        <f t="shared" si="15"/>
        <v>0</v>
      </c>
      <c r="P12" s="87">
        <f t="shared" si="16"/>
        <v>0</v>
      </c>
      <c r="Q12" s="71">
        <f t="shared" si="17"/>
        <v>0</v>
      </c>
      <c r="R12" s="6">
        <f t="shared" si="18"/>
        <v>0</v>
      </c>
      <c r="S12" s="6">
        <f t="shared" si="5"/>
        <v>0</v>
      </c>
      <c r="T12" s="6">
        <f t="shared" si="6"/>
        <v>0</v>
      </c>
      <c r="U12" s="6">
        <f t="shared" si="19"/>
        <v>0</v>
      </c>
      <c r="V12" s="6">
        <f t="shared" si="8"/>
        <v>0</v>
      </c>
      <c r="W12" s="6">
        <f t="shared" si="9"/>
        <v>0</v>
      </c>
      <c r="X12" s="6">
        <f t="shared" si="10"/>
        <v>0</v>
      </c>
      <c r="Y12" s="6">
        <f t="shared" si="20"/>
        <v>0</v>
      </c>
      <c r="AA12" s="69"/>
      <c r="AB12" s="97"/>
      <c r="AC12" s="706"/>
      <c r="AD12" s="697"/>
      <c r="AE12" s="740"/>
      <c r="AF12" s="741"/>
      <c r="AG12" s="742"/>
      <c r="AH12" s="97"/>
      <c r="AI12" s="627" t="s">
        <v>229</v>
      </c>
      <c r="AJ12" s="628"/>
      <c r="AK12" s="628"/>
      <c r="AL12" s="628"/>
      <c r="AM12" s="628"/>
      <c r="AN12" s="629"/>
      <c r="AO12" s="97"/>
      <c r="AP12" s="97"/>
      <c r="AQ12" s="97"/>
      <c r="AR12" s="97"/>
      <c r="AS12" s="97"/>
      <c r="AT12" s="97"/>
    </row>
    <row r="13" spans="1:46" ht="25.15" customHeight="1" thickBot="1" x14ac:dyDescent="0.4">
      <c r="A13" s="706"/>
      <c r="B13" s="70">
        <v>8</v>
      </c>
      <c r="C13" s="113"/>
      <c r="D13" s="141"/>
      <c r="E13" s="142"/>
      <c r="F13" s="377" t="str">
        <f t="shared" si="0"/>
        <v/>
      </c>
      <c r="G13" s="139"/>
      <c r="H13" s="686"/>
      <c r="I13" s="687"/>
      <c r="J13" s="687"/>
      <c r="K13" s="687"/>
      <c r="L13" s="688"/>
      <c r="M13" s="391">
        <f t="shared" si="13"/>
        <v>0</v>
      </c>
      <c r="N13" s="85">
        <f t="shared" si="14"/>
        <v>0</v>
      </c>
      <c r="O13" s="86">
        <f t="shared" si="15"/>
        <v>0</v>
      </c>
      <c r="P13" s="87">
        <f t="shared" si="16"/>
        <v>0</v>
      </c>
      <c r="Q13" s="71">
        <f t="shared" si="17"/>
        <v>0</v>
      </c>
      <c r="R13" s="6">
        <f t="shared" si="18"/>
        <v>0</v>
      </c>
      <c r="S13" s="6">
        <f t="shared" si="5"/>
        <v>0</v>
      </c>
      <c r="T13" s="6">
        <f t="shared" si="6"/>
        <v>0</v>
      </c>
      <c r="U13" s="6">
        <f t="shared" si="19"/>
        <v>0</v>
      </c>
      <c r="V13" s="6">
        <f t="shared" si="8"/>
        <v>0</v>
      </c>
      <c r="W13" s="6">
        <f t="shared" si="9"/>
        <v>0</v>
      </c>
      <c r="X13" s="6">
        <f t="shared" si="10"/>
        <v>0</v>
      </c>
      <c r="Y13" s="6">
        <f t="shared" si="20"/>
        <v>0</v>
      </c>
      <c r="AA13" s="69"/>
      <c r="AB13" s="97"/>
      <c r="AC13" s="706"/>
      <c r="AD13" s="697"/>
      <c r="AE13" s="740"/>
      <c r="AF13" s="741"/>
      <c r="AG13" s="742"/>
      <c r="AH13" s="97"/>
      <c r="AI13" s="627"/>
      <c r="AJ13" s="628"/>
      <c r="AK13" s="628"/>
      <c r="AL13" s="628"/>
      <c r="AM13" s="628"/>
      <c r="AN13" s="629"/>
      <c r="AO13" s="97"/>
      <c r="AP13" s="97"/>
      <c r="AQ13" s="97"/>
      <c r="AR13" s="97"/>
      <c r="AS13" s="97"/>
      <c r="AT13" s="97"/>
    </row>
    <row r="14" spans="1:46" ht="25.15" customHeight="1" thickBot="1" x14ac:dyDescent="0.4">
      <c r="A14" s="706"/>
      <c r="B14" s="70">
        <v>9</v>
      </c>
      <c r="C14" s="113"/>
      <c r="D14" s="141"/>
      <c r="E14" s="142"/>
      <c r="F14" s="377" t="str">
        <f t="shared" si="0"/>
        <v/>
      </c>
      <c r="G14" s="139"/>
      <c r="H14" s="686"/>
      <c r="I14" s="687"/>
      <c r="J14" s="687"/>
      <c r="K14" s="687"/>
      <c r="L14" s="688"/>
      <c r="M14" s="391">
        <f t="shared" si="13"/>
        <v>0</v>
      </c>
      <c r="N14" s="82">
        <f>FLOOR(R14,1)</f>
        <v>0</v>
      </c>
      <c r="O14" s="83">
        <f>FLOOR(V14,1)</f>
        <v>0</v>
      </c>
      <c r="P14" s="84">
        <f>U14-X14</f>
        <v>0</v>
      </c>
      <c r="Q14" s="71">
        <f>T14+X14+Y14</f>
        <v>0</v>
      </c>
      <c r="R14" s="6">
        <f>M14/365</f>
        <v>0</v>
      </c>
      <c r="S14" s="6">
        <f>FLOOR(R14,1)</f>
        <v>0</v>
      </c>
      <c r="T14" s="6">
        <f>S14*365</f>
        <v>0</v>
      </c>
      <c r="U14" s="6">
        <f>M14-T14</f>
        <v>0</v>
      </c>
      <c r="V14" s="6">
        <f>U14/30</f>
        <v>0</v>
      </c>
      <c r="W14" s="6">
        <f>FLOOR(V14,1)</f>
        <v>0</v>
      </c>
      <c r="X14" s="6">
        <f>W14*30</f>
        <v>0</v>
      </c>
      <c r="Y14" s="6">
        <f>U14-X14</f>
        <v>0</v>
      </c>
      <c r="AA14" s="69"/>
      <c r="AB14" s="97"/>
      <c r="AC14" s="706"/>
      <c r="AD14" s="101"/>
      <c r="AE14" s="740"/>
      <c r="AF14" s="741"/>
      <c r="AG14" s="742"/>
      <c r="AH14" s="97"/>
      <c r="AI14" s="97"/>
      <c r="AJ14" s="97"/>
      <c r="AK14" s="97"/>
      <c r="AL14" s="97"/>
      <c r="AM14" s="97"/>
      <c r="AN14" s="97"/>
      <c r="AO14" s="97"/>
      <c r="AP14" s="97"/>
      <c r="AQ14" s="97"/>
      <c r="AR14" s="97"/>
      <c r="AS14" s="97"/>
      <c r="AT14" s="97"/>
    </row>
    <row r="15" spans="1:46" ht="25.15" customHeight="1" thickBot="1" x14ac:dyDescent="0.4">
      <c r="A15" s="707"/>
      <c r="B15" s="70">
        <v>10</v>
      </c>
      <c r="C15" s="113"/>
      <c r="D15" s="143"/>
      <c r="E15" s="144"/>
      <c r="F15" s="377" t="str">
        <f t="shared" si="0"/>
        <v/>
      </c>
      <c r="G15" s="140"/>
      <c r="H15" s="771"/>
      <c r="I15" s="769"/>
      <c r="J15" s="769"/>
      <c r="K15" s="769"/>
      <c r="L15" s="772"/>
      <c r="M15" s="391">
        <f t="shared" si="13"/>
        <v>0</v>
      </c>
      <c r="N15" s="381">
        <f t="shared" ref="N15:N16" si="21">FLOOR(R15,1)</f>
        <v>0</v>
      </c>
      <c r="O15" s="382">
        <f t="shared" ref="O15:O16" si="22">FLOOR(V15,1)</f>
        <v>0</v>
      </c>
      <c r="P15" s="383">
        <f t="shared" ref="P15:P16" si="23">U15-X15</f>
        <v>0</v>
      </c>
      <c r="Q15" s="71">
        <f t="shared" ref="Q15:Q16" si="24">T15+X15+Y15</f>
        <v>0</v>
      </c>
      <c r="R15" s="6">
        <f t="shared" ref="R15" si="25">M15/365</f>
        <v>0</v>
      </c>
      <c r="S15" s="6">
        <f t="shared" si="5"/>
        <v>0</v>
      </c>
      <c r="T15" s="6">
        <f t="shared" si="6"/>
        <v>0</v>
      </c>
      <c r="U15" s="6">
        <f t="shared" ref="U15" si="26">M15-T15</f>
        <v>0</v>
      </c>
      <c r="V15" s="6">
        <f t="shared" si="8"/>
        <v>0</v>
      </c>
      <c r="W15" s="6">
        <f t="shared" si="9"/>
        <v>0</v>
      </c>
      <c r="X15" s="6">
        <f t="shared" si="10"/>
        <v>0</v>
      </c>
      <c r="Y15" s="6">
        <f t="shared" ref="Y15" si="27">U15-X15</f>
        <v>0</v>
      </c>
      <c r="AB15" s="97"/>
      <c r="AC15" s="707"/>
      <c r="AD15" s="101"/>
      <c r="AE15" s="743"/>
      <c r="AF15" s="744"/>
      <c r="AG15" s="745"/>
      <c r="AH15" s="97"/>
      <c r="AI15" s="97"/>
      <c r="AJ15" s="97"/>
      <c r="AK15" s="97"/>
      <c r="AL15" s="97"/>
      <c r="AM15" s="97"/>
      <c r="AN15" s="97"/>
      <c r="AO15" s="97"/>
      <c r="AP15" s="97"/>
      <c r="AQ15" s="97"/>
      <c r="AR15" s="97"/>
      <c r="AS15" s="97"/>
      <c r="AT15" s="97"/>
    </row>
    <row r="16" spans="1:46" ht="24" thickBot="1" x14ac:dyDescent="0.4">
      <c r="A16" s="97"/>
      <c r="B16" s="97"/>
      <c r="C16" s="97"/>
      <c r="D16" s="97"/>
      <c r="E16" s="97"/>
      <c r="F16" s="97"/>
      <c r="G16" s="97"/>
      <c r="H16" s="97"/>
      <c r="I16" s="97"/>
      <c r="J16" s="97"/>
      <c r="K16" s="97"/>
      <c r="L16" s="97"/>
      <c r="M16" s="384">
        <f>SUM(M6:M15)</f>
        <v>0</v>
      </c>
      <c r="N16" s="76">
        <f t="shared" si="21"/>
        <v>0</v>
      </c>
      <c r="O16" s="77">
        <f t="shared" si="22"/>
        <v>0</v>
      </c>
      <c r="P16" s="78">
        <f t="shared" si="23"/>
        <v>0</v>
      </c>
      <c r="Q16" s="6">
        <f t="shared" si="24"/>
        <v>0</v>
      </c>
      <c r="R16" s="6">
        <f>M16/365</f>
        <v>0</v>
      </c>
      <c r="S16" s="6">
        <f t="shared" si="5"/>
        <v>0</v>
      </c>
      <c r="T16" s="6">
        <f t="shared" si="6"/>
        <v>0</v>
      </c>
      <c r="U16" s="6">
        <f>M16-T16</f>
        <v>0</v>
      </c>
      <c r="V16" s="6">
        <f t="shared" si="8"/>
        <v>0</v>
      </c>
      <c r="W16" s="6">
        <f t="shared" si="9"/>
        <v>0</v>
      </c>
      <c r="X16" s="6">
        <f t="shared" si="10"/>
        <v>0</v>
      </c>
      <c r="AB16" s="97"/>
      <c r="AC16" s="97"/>
      <c r="AD16" s="97"/>
      <c r="AE16" s="97"/>
      <c r="AF16" s="97"/>
      <c r="AG16" s="97"/>
      <c r="AH16" s="97"/>
      <c r="AI16" s="97"/>
      <c r="AJ16" s="97"/>
      <c r="AK16" s="97"/>
      <c r="AL16" s="97"/>
      <c r="AM16" s="97"/>
      <c r="AN16" s="97"/>
      <c r="AO16" s="97"/>
      <c r="AP16" s="97"/>
      <c r="AQ16" s="97"/>
      <c r="AR16" s="97"/>
      <c r="AS16" s="97"/>
      <c r="AT16" s="97"/>
    </row>
    <row r="17" spans="1:46" ht="24" thickBot="1" x14ac:dyDescent="0.4">
      <c r="A17" s="97"/>
      <c r="B17" s="97"/>
      <c r="C17" s="97"/>
      <c r="D17" s="97"/>
      <c r="E17" s="97"/>
      <c r="F17" s="97"/>
      <c r="G17" s="97"/>
      <c r="H17" s="97"/>
      <c r="I17" s="97"/>
      <c r="J17" s="97"/>
      <c r="K17" s="97"/>
      <c r="L17" s="97"/>
      <c r="M17" s="102"/>
      <c r="N17" s="103" t="s">
        <v>85</v>
      </c>
      <c r="O17" s="103" t="s">
        <v>86</v>
      </c>
      <c r="P17" s="103" t="s">
        <v>87</v>
      </c>
      <c r="Q17" s="6"/>
      <c r="R17" s="6"/>
      <c r="S17" s="6"/>
      <c r="T17" s="6"/>
      <c r="U17" s="6"/>
      <c r="V17" s="6"/>
      <c r="W17" s="6"/>
      <c r="X17" s="6"/>
      <c r="AB17" s="97"/>
      <c r="AC17" s="104" t="s">
        <v>103</v>
      </c>
      <c r="AD17" s="97"/>
      <c r="AE17" s="97"/>
      <c r="AF17" s="97"/>
      <c r="AG17" s="97"/>
      <c r="AH17" s="97"/>
      <c r="AI17" s="97"/>
      <c r="AJ17" s="97"/>
      <c r="AK17" s="97"/>
      <c r="AL17" s="97"/>
      <c r="AM17" s="97"/>
      <c r="AN17" s="97"/>
      <c r="AO17" s="97"/>
      <c r="AP17" s="97"/>
      <c r="AQ17" s="97"/>
      <c r="AR17" s="97"/>
      <c r="AS17" s="97"/>
      <c r="AT17" s="97"/>
    </row>
    <row r="18" spans="1:46" ht="24.75" thickTop="1" thickBot="1" x14ac:dyDescent="0.4">
      <c r="A18" s="753" t="s">
        <v>102</v>
      </c>
      <c r="B18" s="754"/>
      <c r="C18" s="754"/>
      <c r="D18" s="754"/>
      <c r="E18" s="754"/>
      <c r="F18" s="754"/>
      <c r="G18" s="755"/>
      <c r="H18" s="208" t="s">
        <v>30</v>
      </c>
      <c r="I18" s="750" t="s">
        <v>150</v>
      </c>
      <c r="J18" s="750"/>
      <c r="K18" s="750"/>
      <c r="L18" s="750"/>
      <c r="M18" s="385">
        <f>SUMIFS(M6:M15,G6:G15,"CS",H6:H15,"ss")</f>
        <v>0</v>
      </c>
      <c r="N18" s="79">
        <f t="shared" ref="N18:N23" si="28">FLOOR(R18,1)</f>
        <v>0</v>
      </c>
      <c r="O18" s="80">
        <f t="shared" ref="O18:O23" si="29">FLOOR(V18,1)</f>
        <v>0</v>
      </c>
      <c r="P18" s="81">
        <f t="shared" ref="P18:P23" si="30">U18-X18</f>
        <v>0</v>
      </c>
      <c r="Q18" s="6">
        <f t="shared" ref="Q18:Q23" si="31">T18+X18+Y18</f>
        <v>0</v>
      </c>
      <c r="R18" s="6">
        <f t="shared" ref="R18:R22" si="32">M18/365</f>
        <v>0</v>
      </c>
      <c r="S18" s="6">
        <f t="shared" ref="S18:S23" si="33">FLOOR(R18,1)</f>
        <v>0</v>
      </c>
      <c r="T18" s="6">
        <f t="shared" ref="T18:T23" si="34">S18*365</f>
        <v>0</v>
      </c>
      <c r="U18" s="6">
        <f t="shared" ref="U18:U22" si="35">M18-T18</f>
        <v>0</v>
      </c>
      <c r="V18" s="6">
        <f t="shared" ref="V18:V23" si="36">U18/30</f>
        <v>0</v>
      </c>
      <c r="W18" s="6">
        <f t="shared" ref="W18:W23" si="37">FLOOR(V18,1)</f>
        <v>0</v>
      </c>
      <c r="X18" s="6">
        <f t="shared" ref="X18:X23" si="38">W18*30</f>
        <v>0</v>
      </c>
      <c r="AB18" s="97"/>
      <c r="AC18" s="386">
        <f>ROUND(IF(IF(O18&gt;12,6,O18*0.5)+IF(P18&gt;15,0.5,0)+IF(N18&gt;0,6,0)&gt;12,6,IF(O18&gt;12,6,O18*0.5)+IF(P18&gt;15,0.5,0)+IF(N18&gt;0,6,0)),3)</f>
        <v>0</v>
      </c>
      <c r="AD18" s="97"/>
      <c r="AE18" s="97"/>
      <c r="AF18" s="97"/>
      <c r="AG18" s="97"/>
      <c r="AH18" s="97"/>
      <c r="AI18" s="97"/>
      <c r="AJ18" s="97"/>
      <c r="AK18" s="97"/>
      <c r="AL18" s="97"/>
      <c r="AM18" s="97"/>
      <c r="AN18" s="97"/>
      <c r="AO18" s="97"/>
      <c r="AP18" s="97"/>
      <c r="AQ18" s="97"/>
      <c r="AR18" s="97"/>
      <c r="AS18" s="97"/>
      <c r="AT18" s="97"/>
    </row>
    <row r="19" spans="1:46" ht="23.65" customHeight="1" thickTop="1" thickBot="1" x14ac:dyDescent="0.4">
      <c r="A19" s="756" t="s">
        <v>105</v>
      </c>
      <c r="B19" s="757"/>
      <c r="C19" s="757"/>
      <c r="D19" s="757"/>
      <c r="E19" s="757"/>
      <c r="F19" s="757"/>
      <c r="G19" s="758"/>
      <c r="H19" s="208" t="s">
        <v>30</v>
      </c>
      <c r="I19" s="750" t="s">
        <v>100</v>
      </c>
      <c r="J19" s="750"/>
      <c r="K19" s="750"/>
      <c r="L19" s="750"/>
      <c r="M19" s="385">
        <f>SUMIFS(M6:M15,G6:G15,"CS",H6:H15,"NON")</f>
        <v>0</v>
      </c>
      <c r="N19" s="82">
        <f t="shared" si="28"/>
        <v>0</v>
      </c>
      <c r="O19" s="83">
        <f t="shared" si="29"/>
        <v>0</v>
      </c>
      <c r="P19" s="84">
        <f t="shared" si="30"/>
        <v>0</v>
      </c>
      <c r="Q19" s="6">
        <f t="shared" si="31"/>
        <v>0</v>
      </c>
      <c r="R19" s="6">
        <f t="shared" si="32"/>
        <v>0</v>
      </c>
      <c r="S19" s="6">
        <f t="shared" si="33"/>
        <v>0</v>
      </c>
      <c r="T19" s="6">
        <f t="shared" si="34"/>
        <v>0</v>
      </c>
      <c r="U19" s="6">
        <f t="shared" si="35"/>
        <v>0</v>
      </c>
      <c r="V19" s="6">
        <f t="shared" si="36"/>
        <v>0</v>
      </c>
      <c r="W19" s="6">
        <f t="shared" si="37"/>
        <v>0</v>
      </c>
      <c r="X19" s="6">
        <f t="shared" si="38"/>
        <v>0</v>
      </c>
      <c r="AB19" s="97"/>
      <c r="AC19" s="386">
        <f>ROUND(IF(IF(O19&gt;12,3,O19*0.25)+IF(P19&gt;15,0.25,0)+IF(N19&gt;0,3,0)&gt;12,6,IF(O19&gt;12,3,O19*0.25)+IF(P19&gt;15,0.25,0)+IF(N19&gt;0,3,0)),3)</f>
        <v>0</v>
      </c>
      <c r="AD19" s="97"/>
      <c r="AE19" s="97"/>
      <c r="AF19" s="97"/>
      <c r="AG19" s="97"/>
      <c r="AH19" s="97"/>
      <c r="AI19" s="97"/>
      <c r="AJ19" s="97"/>
      <c r="AK19" s="97"/>
      <c r="AL19" s="97"/>
      <c r="AM19" s="97"/>
      <c r="AN19" s="97"/>
      <c r="AO19" s="97"/>
      <c r="AP19" s="97"/>
      <c r="AQ19" s="97"/>
      <c r="AR19" s="97"/>
      <c r="AS19" s="97"/>
      <c r="AT19" s="97"/>
    </row>
    <row r="20" spans="1:46" ht="23.65" customHeight="1" thickTop="1" thickBot="1" x14ac:dyDescent="0.4">
      <c r="A20" s="759"/>
      <c r="B20" s="760"/>
      <c r="C20" s="760"/>
      <c r="D20" s="760"/>
      <c r="E20" s="760"/>
      <c r="F20" s="760"/>
      <c r="G20" s="761"/>
      <c r="H20" s="209" t="s">
        <v>101</v>
      </c>
      <c r="I20" s="750" t="s">
        <v>150</v>
      </c>
      <c r="J20" s="750"/>
      <c r="K20" s="750"/>
      <c r="L20" s="750"/>
      <c r="M20" s="385">
        <f>SUMIFS(M6:M15,G6:G15,"ALTRO",H6:H15,"SS")+ SUMIFS(M6:M15,G6:G15,"AT",H6:H15,"SS")+SUMIFS(M6:M15,G6:G15,"AA",H6:H15,"SS")</f>
        <v>0</v>
      </c>
      <c r="N20" s="85">
        <f t="shared" si="28"/>
        <v>0</v>
      </c>
      <c r="O20" s="86">
        <f t="shared" si="29"/>
        <v>0</v>
      </c>
      <c r="P20" s="87">
        <f t="shared" si="30"/>
        <v>0</v>
      </c>
      <c r="Q20" s="6">
        <f t="shared" si="31"/>
        <v>0</v>
      </c>
      <c r="R20" s="6">
        <f t="shared" si="32"/>
        <v>0</v>
      </c>
      <c r="S20" s="6">
        <f t="shared" si="33"/>
        <v>0</v>
      </c>
      <c r="T20" s="6">
        <f t="shared" si="34"/>
        <v>0</v>
      </c>
      <c r="U20" s="6">
        <f t="shared" si="35"/>
        <v>0</v>
      </c>
      <c r="V20" s="6">
        <f t="shared" si="36"/>
        <v>0</v>
      </c>
      <c r="W20" s="6">
        <f t="shared" si="37"/>
        <v>0</v>
      </c>
      <c r="X20" s="6">
        <f t="shared" si="38"/>
        <v>0</v>
      </c>
      <c r="AB20" s="97"/>
      <c r="AC20" s="386">
        <f>ROUND(IF(IF(O20&gt;12,1.8,O20*0.15)+IF(P20&gt;15,0.15,0)+IF(N20&gt;0,1.8,0)&gt;12,1.8,IF(O20&gt;12,1.8,O20*0.15)+IF(P20&gt;15,0.15,0)+IF(N20&gt;0,1.8,0)),3)</f>
        <v>0</v>
      </c>
      <c r="AD20" s="97"/>
      <c r="AE20" s="97"/>
      <c r="AF20" s="97"/>
      <c r="AG20" s="97"/>
      <c r="AH20" s="97"/>
      <c r="AI20" s="97"/>
      <c r="AJ20" s="97"/>
      <c r="AK20" s="97"/>
      <c r="AL20" s="97"/>
      <c r="AM20" s="97"/>
      <c r="AN20" s="97"/>
      <c r="AO20" s="97"/>
      <c r="AP20" s="97"/>
      <c r="AQ20" s="97"/>
      <c r="AR20" s="97"/>
      <c r="AS20" s="97"/>
      <c r="AT20" s="97"/>
    </row>
    <row r="21" spans="1:46" ht="23.65" customHeight="1" thickTop="1" thickBot="1" x14ac:dyDescent="0.4">
      <c r="A21" s="759"/>
      <c r="B21" s="760"/>
      <c r="C21" s="760"/>
      <c r="D21" s="760"/>
      <c r="E21" s="760"/>
      <c r="F21" s="760"/>
      <c r="G21" s="761"/>
      <c r="H21" s="209" t="s">
        <v>101</v>
      </c>
      <c r="I21" s="750" t="s">
        <v>100</v>
      </c>
      <c r="J21" s="750"/>
      <c r="K21" s="750"/>
      <c r="L21" s="750"/>
      <c r="M21" s="385">
        <f>SUMIFS(M6:M15,G6:G15,"ALTRO",H6:H15,"NON")+      SUMIFS(M6:M15,G6:G15,"Aa",H6:H15,"NON")+    SUMIFS(M6:M15,G6:G15,"AT",H6:H15,"NON")</f>
        <v>0</v>
      </c>
      <c r="N21" s="88">
        <f t="shared" si="28"/>
        <v>0</v>
      </c>
      <c r="O21" s="89">
        <f t="shared" si="29"/>
        <v>0</v>
      </c>
      <c r="P21" s="90">
        <f t="shared" si="30"/>
        <v>0</v>
      </c>
      <c r="Q21" s="6">
        <f t="shared" si="31"/>
        <v>0</v>
      </c>
      <c r="R21" s="6">
        <f t="shared" si="32"/>
        <v>0</v>
      </c>
      <c r="S21" s="6">
        <f t="shared" si="33"/>
        <v>0</v>
      </c>
      <c r="T21" s="6">
        <f t="shared" si="34"/>
        <v>0</v>
      </c>
      <c r="U21" s="6">
        <f t="shared" si="35"/>
        <v>0</v>
      </c>
      <c r="V21" s="6">
        <f t="shared" si="36"/>
        <v>0</v>
      </c>
      <c r="W21" s="6">
        <f t="shared" si="37"/>
        <v>0</v>
      </c>
      <c r="X21" s="6">
        <f t="shared" si="38"/>
        <v>0</v>
      </c>
      <c r="AB21" s="97"/>
      <c r="AC21" s="386">
        <f>ROUND(IF(IF(O21&gt;12,0.9,O21*0.075)+IF(P21&gt;15,0.075,0)+IF(N21&gt;0,0.9,0)&gt;12,0.9,IF(O21&gt;12,0.9,O21*0.075)+IF(P21&gt;15,0.075,0)+IF(N21&gt;0,0.9,0)),3)</f>
        <v>0</v>
      </c>
      <c r="AD21" s="97"/>
      <c r="AE21" s="97"/>
      <c r="AF21" s="97"/>
      <c r="AG21" s="97"/>
      <c r="AH21" s="97"/>
      <c r="AI21" s="97"/>
      <c r="AJ21" s="97"/>
      <c r="AK21" s="97"/>
      <c r="AL21" s="97"/>
      <c r="AM21" s="97"/>
      <c r="AN21" s="97"/>
      <c r="AO21" s="97"/>
      <c r="AP21" s="97"/>
      <c r="AQ21" s="97"/>
      <c r="AR21" s="97"/>
      <c r="AS21" s="97"/>
      <c r="AT21" s="97"/>
    </row>
    <row r="22" spans="1:46" ht="23.65" customHeight="1" thickTop="1" thickBot="1" x14ac:dyDescent="0.4">
      <c r="A22" s="723" t="s">
        <v>109</v>
      </c>
      <c r="B22" s="724"/>
      <c r="C22" s="724"/>
      <c r="D22" s="724"/>
      <c r="E22" s="724"/>
      <c r="F22" s="727" t="str">
        <f>IF(+Anno_1=0,"",+Anno_1)</f>
        <v/>
      </c>
      <c r="G22" s="728"/>
      <c r="H22" s="209" t="s">
        <v>101</v>
      </c>
      <c r="I22" s="750" t="s">
        <v>154</v>
      </c>
      <c r="J22" s="750"/>
      <c r="K22" s="750"/>
      <c r="L22" s="750"/>
      <c r="M22" s="385">
        <f>SUMIFS(M6:M15,G6:G15,"ALTRO",H6:H15,"ENTE")</f>
        <v>0</v>
      </c>
      <c r="N22" s="91">
        <f t="shared" si="28"/>
        <v>0</v>
      </c>
      <c r="O22" s="92">
        <f t="shared" si="29"/>
        <v>0</v>
      </c>
      <c r="P22" s="93">
        <f t="shared" si="30"/>
        <v>0</v>
      </c>
      <c r="Q22" s="6">
        <f t="shared" si="31"/>
        <v>0</v>
      </c>
      <c r="R22" s="6">
        <f t="shared" si="32"/>
        <v>0</v>
      </c>
      <c r="S22" s="6">
        <f t="shared" si="33"/>
        <v>0</v>
      </c>
      <c r="T22" s="6">
        <f t="shared" si="34"/>
        <v>0</v>
      </c>
      <c r="U22" s="6">
        <f t="shared" si="35"/>
        <v>0</v>
      </c>
      <c r="V22" s="6">
        <f t="shared" si="36"/>
        <v>0</v>
      </c>
      <c r="W22" s="6">
        <f t="shared" si="37"/>
        <v>0</v>
      </c>
      <c r="X22" s="6">
        <f t="shared" si="38"/>
        <v>0</v>
      </c>
      <c r="AB22" s="97"/>
      <c r="AC22" s="386">
        <f>ROUND(IF(IF(O22&gt;12,0.6,O22*0.05)+IF(P22&gt;15,0.05,0)+IF(N22&gt;0,0.6,0)&gt;12,0.6,IF(O22&gt;12,0.6,O22*0.05)+IF(P22&gt;15,0.05,0)+IF(N22&gt;0,0.6,0)),3)</f>
        <v>0</v>
      </c>
      <c r="AD22" s="97"/>
      <c r="AE22" s="97"/>
      <c r="AF22" s="97"/>
      <c r="AG22" s="97"/>
      <c r="AH22" s="97"/>
      <c r="AI22" s="97"/>
      <c r="AJ22" s="97"/>
      <c r="AK22" s="97"/>
      <c r="AL22" s="97"/>
      <c r="AM22" s="97"/>
      <c r="AN22" s="97"/>
      <c r="AO22" s="97"/>
      <c r="AP22" s="97"/>
      <c r="AQ22" s="97"/>
      <c r="AR22" s="97"/>
      <c r="AS22" s="97"/>
      <c r="AT22" s="97"/>
    </row>
    <row r="23" spans="1:46" ht="23.65" customHeight="1" thickTop="1" thickBot="1" x14ac:dyDescent="0.4">
      <c r="A23" s="725"/>
      <c r="B23" s="726"/>
      <c r="C23" s="726"/>
      <c r="D23" s="726"/>
      <c r="E23" s="726"/>
      <c r="F23" s="729"/>
      <c r="G23" s="730"/>
      <c r="H23" s="656" t="s">
        <v>110</v>
      </c>
      <c r="I23" s="657"/>
      <c r="J23" s="657"/>
      <c r="K23" s="657"/>
      <c r="L23" s="658"/>
      <c r="M23" s="387">
        <f>SUM(M18:M22)</f>
        <v>0</v>
      </c>
      <c r="N23" s="145">
        <f t="shared" si="28"/>
        <v>0</v>
      </c>
      <c r="O23" s="146">
        <f t="shared" si="29"/>
        <v>0</v>
      </c>
      <c r="P23" s="147">
        <f t="shared" si="30"/>
        <v>0</v>
      </c>
      <c r="Q23" s="6">
        <f t="shared" si="31"/>
        <v>0</v>
      </c>
      <c r="R23" s="6">
        <f>M23/365</f>
        <v>0</v>
      </c>
      <c r="S23" s="6">
        <f t="shared" si="33"/>
        <v>0</v>
      </c>
      <c r="T23" s="6">
        <f t="shared" si="34"/>
        <v>0</v>
      </c>
      <c r="U23" s="6">
        <f>M23-T23</f>
        <v>0</v>
      </c>
      <c r="V23" s="6">
        <f t="shared" si="36"/>
        <v>0</v>
      </c>
      <c r="W23" s="6">
        <f t="shared" si="37"/>
        <v>0</v>
      </c>
      <c r="X23" s="6">
        <f t="shared" si="38"/>
        <v>0</v>
      </c>
      <c r="AB23" s="97"/>
      <c r="AC23" s="388">
        <f>IF(SUM(AC18:AC22)&gt;6,6,SUM(AC18:AC22))</f>
        <v>0</v>
      </c>
      <c r="AD23" s="97"/>
      <c r="AE23" s="97"/>
      <c r="AF23" s="97"/>
      <c r="AG23" s="97"/>
      <c r="AH23" s="97"/>
      <c r="AI23" s="97"/>
      <c r="AJ23" s="97"/>
      <c r="AK23" s="97"/>
      <c r="AL23" s="97"/>
      <c r="AM23" s="97"/>
      <c r="AN23" s="97"/>
      <c r="AO23" s="97"/>
      <c r="AP23" s="97"/>
      <c r="AQ23" s="97"/>
      <c r="AR23" s="97"/>
      <c r="AS23" s="97"/>
      <c r="AT23" s="97"/>
    </row>
    <row r="24" spans="1:46" ht="23.25" x14ac:dyDescent="0.2">
      <c r="A24" s="97"/>
      <c r="B24" s="97"/>
      <c r="C24" s="97"/>
      <c r="D24" s="97"/>
      <c r="E24" s="97"/>
      <c r="F24" s="97"/>
      <c r="G24" s="97"/>
      <c r="H24" s="105"/>
      <c r="I24" s="106"/>
      <c r="J24" s="101"/>
      <c r="K24" s="101"/>
      <c r="L24" s="101"/>
      <c r="M24" s="102"/>
      <c r="N24" s="107"/>
      <c r="O24" s="107"/>
      <c r="P24" s="107"/>
      <c r="AB24" s="97"/>
      <c r="AC24" s="108"/>
      <c r="AD24" s="97"/>
      <c r="AE24" s="97"/>
      <c r="AF24" s="97"/>
      <c r="AG24" s="97"/>
      <c r="AH24" s="97"/>
      <c r="AI24" s="97"/>
      <c r="AJ24" s="97"/>
      <c r="AK24" s="97"/>
      <c r="AL24" s="97"/>
      <c r="AM24" s="97"/>
      <c r="AN24" s="97"/>
      <c r="AO24" s="97"/>
      <c r="AP24" s="97"/>
      <c r="AQ24" s="97"/>
      <c r="AR24" s="97"/>
      <c r="AS24" s="97"/>
      <c r="AT24" s="97"/>
    </row>
    <row r="25" spans="1:46" ht="24" thickBot="1" x14ac:dyDescent="0.4">
      <c r="A25" s="97"/>
      <c r="B25" s="97"/>
      <c r="C25" s="97"/>
      <c r="D25" s="97"/>
      <c r="E25" s="97"/>
      <c r="F25" s="97"/>
      <c r="G25" s="97"/>
      <c r="H25" s="97"/>
      <c r="I25" s="97"/>
      <c r="J25" s="97"/>
      <c r="K25" s="97"/>
      <c r="L25" s="97"/>
      <c r="M25" s="102"/>
      <c r="N25" s="103" t="s">
        <v>85</v>
      </c>
      <c r="O25" s="103" t="s">
        <v>86</v>
      </c>
      <c r="P25" s="103" t="s">
        <v>87</v>
      </c>
      <c r="Q25" s="6"/>
      <c r="R25" s="6"/>
      <c r="S25" s="6"/>
      <c r="T25" s="6"/>
      <c r="U25" s="6"/>
      <c r="V25" s="6"/>
      <c r="W25" s="6"/>
      <c r="X25" s="6"/>
      <c r="AB25" s="97"/>
      <c r="AC25" s="104" t="s">
        <v>103</v>
      </c>
      <c r="AD25" s="97"/>
      <c r="AE25" s="97"/>
      <c r="AF25" s="97"/>
      <c r="AG25" s="97"/>
      <c r="AH25" s="97"/>
      <c r="AI25" s="97"/>
      <c r="AJ25" s="97"/>
      <c r="AK25" s="97"/>
      <c r="AL25" s="97"/>
      <c r="AM25" s="97"/>
      <c r="AN25" s="97"/>
      <c r="AO25" s="97"/>
      <c r="AP25" s="97"/>
      <c r="AQ25" s="97"/>
      <c r="AR25" s="97"/>
      <c r="AS25" s="97"/>
      <c r="AT25" s="97"/>
    </row>
    <row r="26" spans="1:46" ht="24.75" thickTop="1" thickBot="1" x14ac:dyDescent="0.4">
      <c r="A26" s="775" t="s">
        <v>102</v>
      </c>
      <c r="B26" s="776"/>
      <c r="C26" s="776"/>
      <c r="D26" s="776"/>
      <c r="E26" s="776"/>
      <c r="F26" s="776"/>
      <c r="G26" s="777"/>
      <c r="H26" s="210" t="s">
        <v>37</v>
      </c>
      <c r="I26" s="638" t="s">
        <v>150</v>
      </c>
      <c r="J26" s="639"/>
      <c r="K26" s="639"/>
      <c r="L26" s="640"/>
      <c r="M26" s="385">
        <f>SUMIFS(M6:M15,G6:G15,"AA",H6:H15,"ss")</f>
        <v>0</v>
      </c>
      <c r="N26" s="94">
        <f t="shared" ref="N26:N31" si="39">FLOOR(R26,1)</f>
        <v>0</v>
      </c>
      <c r="O26" s="95">
        <f t="shared" ref="O26:O31" si="40">FLOOR(V26,1)</f>
        <v>0</v>
      </c>
      <c r="P26" s="96">
        <f t="shared" ref="P26:P31" si="41">U26-X26</f>
        <v>0</v>
      </c>
      <c r="Q26" s="6">
        <f t="shared" ref="Q26:Q31" si="42">T26+X26+Y26</f>
        <v>0</v>
      </c>
      <c r="R26" s="6">
        <f t="shared" ref="R26:R30" si="43">M26/365</f>
        <v>0</v>
      </c>
      <c r="S26" s="6">
        <f t="shared" ref="S26:S31" si="44">FLOOR(R26,1)</f>
        <v>0</v>
      </c>
      <c r="T26" s="6">
        <f t="shared" ref="T26:T31" si="45">S26*365</f>
        <v>0</v>
      </c>
      <c r="U26" s="6">
        <f t="shared" ref="U26:U30" si="46">M26-T26</f>
        <v>0</v>
      </c>
      <c r="V26" s="6">
        <f t="shared" ref="V26:V31" si="47">U26/30</f>
        <v>0</v>
      </c>
      <c r="W26" s="6">
        <f t="shared" ref="W26:W31" si="48">FLOOR(V26,1)</f>
        <v>0</v>
      </c>
      <c r="X26" s="6">
        <f t="shared" ref="X26:X31" si="49">W26*30</f>
        <v>0</v>
      </c>
      <c r="AB26" s="97"/>
      <c r="AC26" s="386">
        <f>ROUND(IF(IF(O26&gt;12,6,O26*0.5)+IF(P26&gt;15,0.5,0)+IF(N26&gt;0,6,0)&gt;12,6,IF(O26&gt;12,6,O26*0.5)+IF(P26&gt;15,0.5,0)+IF(N26&gt;0,6,0)),3)</f>
        <v>0</v>
      </c>
      <c r="AD26" s="97"/>
      <c r="AE26" s="97"/>
      <c r="AF26" s="97"/>
      <c r="AG26" s="97"/>
      <c r="AH26" s="97"/>
      <c r="AI26" s="97"/>
      <c r="AJ26" s="97"/>
      <c r="AK26" s="97"/>
      <c r="AL26" s="97"/>
      <c r="AM26" s="97"/>
      <c r="AN26" s="97"/>
      <c r="AO26" s="97"/>
      <c r="AP26" s="97"/>
      <c r="AQ26" s="97"/>
      <c r="AR26" s="97"/>
      <c r="AS26" s="97"/>
      <c r="AT26" s="97"/>
    </row>
    <row r="27" spans="1:46" ht="23.65" customHeight="1" thickTop="1" thickBot="1" x14ac:dyDescent="0.4">
      <c r="A27" s="795" t="s">
        <v>104</v>
      </c>
      <c r="B27" s="796"/>
      <c r="C27" s="796"/>
      <c r="D27" s="796"/>
      <c r="E27" s="796"/>
      <c r="F27" s="796"/>
      <c r="G27" s="797"/>
      <c r="H27" s="210" t="s">
        <v>37</v>
      </c>
      <c r="I27" s="638" t="s">
        <v>100</v>
      </c>
      <c r="J27" s="639"/>
      <c r="K27" s="639"/>
      <c r="L27" s="640"/>
      <c r="M27" s="385">
        <f>SUMIFS(M6:M15,G6:G15,"AA",H6:H15,"NON")</f>
        <v>0</v>
      </c>
      <c r="N27" s="85">
        <f t="shared" si="39"/>
        <v>0</v>
      </c>
      <c r="O27" s="86">
        <f t="shared" si="40"/>
        <v>0</v>
      </c>
      <c r="P27" s="87">
        <f t="shared" si="41"/>
        <v>0</v>
      </c>
      <c r="Q27" s="6">
        <f t="shared" si="42"/>
        <v>0</v>
      </c>
      <c r="R27" s="6">
        <f t="shared" si="43"/>
        <v>0</v>
      </c>
      <c r="S27" s="6">
        <f t="shared" si="44"/>
        <v>0</v>
      </c>
      <c r="T27" s="6">
        <f t="shared" si="45"/>
        <v>0</v>
      </c>
      <c r="U27" s="6">
        <f t="shared" si="46"/>
        <v>0</v>
      </c>
      <c r="V27" s="6">
        <f t="shared" si="47"/>
        <v>0</v>
      </c>
      <c r="W27" s="6">
        <f t="shared" si="48"/>
        <v>0</v>
      </c>
      <c r="X27" s="6">
        <f t="shared" si="49"/>
        <v>0</v>
      </c>
      <c r="AB27" s="97"/>
      <c r="AC27" s="386">
        <f>IF(IF(O27&gt;12,3,O27*0.25)+IF(P27&gt;15,0.25,0)+IF(N27&gt;0,3,0)&gt;12,6,IF(O27&gt;12,3,O27*0.25)+IF(P27&gt;15,0.25,0)+IF(N27&gt;0,3,0))</f>
        <v>0</v>
      </c>
      <c r="AD27" s="97"/>
      <c r="AE27" s="97"/>
      <c r="AF27" s="97"/>
      <c r="AG27" s="97"/>
      <c r="AH27" s="97"/>
      <c r="AI27" s="97"/>
      <c r="AJ27" s="97"/>
      <c r="AK27" s="97"/>
      <c r="AL27" s="97"/>
      <c r="AM27" s="97"/>
      <c r="AN27" s="97"/>
      <c r="AO27" s="97"/>
      <c r="AP27" s="97"/>
      <c r="AQ27" s="97"/>
      <c r="AR27" s="97"/>
      <c r="AS27" s="97"/>
      <c r="AT27" s="97"/>
    </row>
    <row r="28" spans="1:46" ht="23.65" customHeight="1" thickTop="1" thickBot="1" x14ac:dyDescent="0.4">
      <c r="A28" s="798"/>
      <c r="B28" s="799"/>
      <c r="C28" s="799"/>
      <c r="D28" s="799"/>
      <c r="E28" s="799"/>
      <c r="F28" s="799"/>
      <c r="G28" s="800"/>
      <c r="H28" s="211" t="s">
        <v>101</v>
      </c>
      <c r="I28" s="638" t="s">
        <v>150</v>
      </c>
      <c r="J28" s="639"/>
      <c r="K28" s="639"/>
      <c r="L28" s="640"/>
      <c r="M28" s="385">
        <f xml:space="preserve">   SUMIFS(M6:M15,G6:G15,"ALTRO",H6:H15,"SS")   +     SUMIFS(M6:M15,G6:G15,"CS",H6:H15,"SS")+SUMIFS(M6:M15,G6:G15,"AT",H6:H15,"SS")</f>
        <v>0</v>
      </c>
      <c r="N28" s="85">
        <f t="shared" si="39"/>
        <v>0</v>
      </c>
      <c r="O28" s="86">
        <f t="shared" si="40"/>
        <v>0</v>
      </c>
      <c r="P28" s="87">
        <f t="shared" si="41"/>
        <v>0</v>
      </c>
      <c r="Q28" s="6">
        <f t="shared" si="42"/>
        <v>0</v>
      </c>
      <c r="R28" s="6">
        <f t="shared" si="43"/>
        <v>0</v>
      </c>
      <c r="S28" s="6">
        <f t="shared" si="44"/>
        <v>0</v>
      </c>
      <c r="T28" s="6">
        <f t="shared" si="45"/>
        <v>0</v>
      </c>
      <c r="U28" s="6">
        <f t="shared" si="46"/>
        <v>0</v>
      </c>
      <c r="V28" s="6">
        <f t="shared" si="47"/>
        <v>0</v>
      </c>
      <c r="W28" s="6">
        <f t="shared" si="48"/>
        <v>0</v>
      </c>
      <c r="X28" s="6">
        <f t="shared" si="49"/>
        <v>0</v>
      </c>
      <c r="AB28" s="97"/>
      <c r="AC28" s="386">
        <f>ROUND(IF(IF(O28&gt;12,1.2,O28*0.1)+IF(P28&gt;15,0.1,0)+IF(N28&gt;0,1.2,0)&gt;12,1.2,IF(O28&gt;12,1.2,O28*0.1)+IF(P28&gt;15,0.1,0)+IF(N28&gt;0,1.2,0)),3)</f>
        <v>0</v>
      </c>
      <c r="AD28" s="97"/>
      <c r="AE28" s="97"/>
      <c r="AF28" s="97"/>
      <c r="AG28" s="97"/>
      <c r="AH28" s="97"/>
      <c r="AI28" s="97"/>
      <c r="AJ28" s="97"/>
      <c r="AK28" s="97"/>
      <c r="AL28" s="97"/>
      <c r="AM28" s="97"/>
      <c r="AN28" s="97"/>
      <c r="AO28" s="97"/>
      <c r="AP28" s="97"/>
      <c r="AQ28" s="97"/>
      <c r="AR28" s="97"/>
      <c r="AS28" s="97"/>
      <c r="AT28" s="97"/>
    </row>
    <row r="29" spans="1:46" ht="23.65" customHeight="1" thickTop="1" thickBot="1" x14ac:dyDescent="0.4">
      <c r="A29" s="798"/>
      <c r="B29" s="799"/>
      <c r="C29" s="799"/>
      <c r="D29" s="799"/>
      <c r="E29" s="799"/>
      <c r="F29" s="799"/>
      <c r="G29" s="800"/>
      <c r="H29" s="211" t="s">
        <v>101</v>
      </c>
      <c r="I29" s="638" t="s">
        <v>100</v>
      </c>
      <c r="J29" s="639"/>
      <c r="K29" s="639"/>
      <c r="L29" s="640"/>
      <c r="M29" s="385">
        <f>SUMIFS(M6:M15,G6:G15,"ALTRO",H6:H15,"NON")     +SUMIFS(M6:M15,G6:G15,"cs",H6:H15,"NON")      +SUMIFS(M6:M15,G6:G15,"AT",H6:H15,"NON")</f>
        <v>0</v>
      </c>
      <c r="N29" s="85">
        <f t="shared" si="39"/>
        <v>0</v>
      </c>
      <c r="O29" s="86">
        <f t="shared" si="40"/>
        <v>0</v>
      </c>
      <c r="P29" s="87">
        <f t="shared" si="41"/>
        <v>0</v>
      </c>
      <c r="Q29" s="6">
        <f t="shared" si="42"/>
        <v>0</v>
      </c>
      <c r="R29" s="6">
        <f t="shared" si="43"/>
        <v>0</v>
      </c>
      <c r="S29" s="6">
        <f t="shared" si="44"/>
        <v>0</v>
      </c>
      <c r="T29" s="6">
        <f t="shared" si="45"/>
        <v>0</v>
      </c>
      <c r="U29" s="6">
        <f t="shared" si="46"/>
        <v>0</v>
      </c>
      <c r="V29" s="6">
        <f t="shared" si="47"/>
        <v>0</v>
      </c>
      <c r="W29" s="6">
        <f t="shared" si="48"/>
        <v>0</v>
      </c>
      <c r="X29" s="6">
        <f t="shared" si="49"/>
        <v>0</v>
      </c>
      <c r="AB29" s="97"/>
      <c r="AC29" s="386">
        <f>ROUND(IF(IF(O29&gt;12,0.6,O29*0.05)+IF(P29&gt;15,0.05,0)+IF(N29&gt;0,0.6,0)&gt;12,0.6,IF(O29&gt;12,0.6,O29*0.05)+IF(P29&gt;15,0.05,0)+IF(N29&gt;0,0.6,0)),3)</f>
        <v>0</v>
      </c>
      <c r="AD29" s="97"/>
      <c r="AE29" s="97"/>
      <c r="AF29" s="97"/>
      <c r="AG29" s="97"/>
      <c r="AH29" s="97"/>
      <c r="AI29" s="97"/>
      <c r="AJ29" s="97"/>
      <c r="AK29" s="97"/>
      <c r="AL29" s="97"/>
      <c r="AM29" s="97"/>
      <c r="AN29" s="97"/>
      <c r="AO29" s="97"/>
      <c r="AP29" s="97"/>
      <c r="AQ29" s="97"/>
      <c r="AR29" s="97"/>
      <c r="AS29" s="97"/>
      <c r="AT29" s="97"/>
    </row>
    <row r="30" spans="1:46" ht="23.65" customHeight="1" thickTop="1" thickBot="1" x14ac:dyDescent="0.4">
      <c r="A30" s="778" t="s">
        <v>109</v>
      </c>
      <c r="B30" s="779"/>
      <c r="C30" s="779"/>
      <c r="D30" s="779"/>
      <c r="E30" s="779"/>
      <c r="F30" s="666" t="str">
        <f>IF(+Anno_1=0,"",+Anno_1)</f>
        <v/>
      </c>
      <c r="G30" s="667"/>
      <c r="H30" s="211" t="s">
        <v>101</v>
      </c>
      <c r="I30" s="638" t="s">
        <v>154</v>
      </c>
      <c r="J30" s="639"/>
      <c r="K30" s="639"/>
      <c r="L30" s="640"/>
      <c r="M30" s="389">
        <f>SUMIFS(M6:M15,G6:G15,"ALTRO",H6:H15,"ENTE")</f>
        <v>0</v>
      </c>
      <c r="N30" s="82">
        <f t="shared" si="39"/>
        <v>0</v>
      </c>
      <c r="O30" s="83">
        <f t="shared" si="40"/>
        <v>0</v>
      </c>
      <c r="P30" s="84">
        <f t="shared" si="41"/>
        <v>0</v>
      </c>
      <c r="Q30" s="6">
        <f t="shared" si="42"/>
        <v>0</v>
      </c>
      <c r="R30" s="6">
        <f t="shared" si="43"/>
        <v>0</v>
      </c>
      <c r="S30" s="6">
        <f t="shared" si="44"/>
        <v>0</v>
      </c>
      <c r="T30" s="6">
        <f t="shared" si="45"/>
        <v>0</v>
      </c>
      <c r="U30" s="6">
        <f t="shared" si="46"/>
        <v>0</v>
      </c>
      <c r="V30" s="6">
        <f t="shared" si="47"/>
        <v>0</v>
      </c>
      <c r="W30" s="6">
        <f t="shared" si="48"/>
        <v>0</v>
      </c>
      <c r="X30" s="6">
        <f t="shared" si="49"/>
        <v>0</v>
      </c>
      <c r="AB30" s="97"/>
      <c r="AC30" s="386">
        <f>ROUND(IF(IF(O30&gt;12,0.6,O30*0.05)+IF(P30&gt;15,0.05,0)+IF(N30&gt;0,0.6,0)&gt;12,0.6,IF(O30&gt;12,0.6,O30*0.05)+IF(P30&gt;15,0.05,0)+IF(N30&gt;0,0.6,0)),3)</f>
        <v>0</v>
      </c>
      <c r="AD30" s="97"/>
      <c r="AE30" s="97"/>
      <c r="AF30" s="97"/>
      <c r="AG30" s="97"/>
      <c r="AH30" s="97"/>
      <c r="AI30" s="97"/>
      <c r="AJ30" s="97"/>
      <c r="AK30" s="97"/>
      <c r="AL30" s="97"/>
      <c r="AM30" s="97"/>
      <c r="AN30" s="97"/>
      <c r="AO30" s="97"/>
      <c r="AP30" s="97"/>
      <c r="AQ30" s="97"/>
      <c r="AR30" s="97"/>
      <c r="AS30" s="97"/>
      <c r="AT30" s="97"/>
    </row>
    <row r="31" spans="1:46" ht="23.65" customHeight="1" thickTop="1" thickBot="1" x14ac:dyDescent="0.4">
      <c r="A31" s="780"/>
      <c r="B31" s="781"/>
      <c r="C31" s="781"/>
      <c r="D31" s="781"/>
      <c r="E31" s="781"/>
      <c r="F31" s="668"/>
      <c r="G31" s="669"/>
      <c r="H31" s="656" t="s">
        <v>110</v>
      </c>
      <c r="I31" s="657"/>
      <c r="J31" s="657"/>
      <c r="K31" s="657"/>
      <c r="L31" s="658"/>
      <c r="M31" s="390">
        <f>SUM(M26:M30)</f>
        <v>0</v>
      </c>
      <c r="N31" s="148">
        <f t="shared" si="39"/>
        <v>0</v>
      </c>
      <c r="O31" s="146">
        <f t="shared" si="40"/>
        <v>0</v>
      </c>
      <c r="P31" s="147">
        <f t="shared" si="41"/>
        <v>0</v>
      </c>
      <c r="Q31" s="6">
        <f t="shared" si="42"/>
        <v>0</v>
      </c>
      <c r="R31" s="6">
        <f>M31/365</f>
        <v>0</v>
      </c>
      <c r="S31" s="6">
        <f t="shared" si="44"/>
        <v>0</v>
      </c>
      <c r="T31" s="6">
        <f t="shared" si="45"/>
        <v>0</v>
      </c>
      <c r="U31" s="6">
        <f>M31-T31</f>
        <v>0</v>
      </c>
      <c r="V31" s="6">
        <f t="shared" si="47"/>
        <v>0</v>
      </c>
      <c r="W31" s="6">
        <f t="shared" si="48"/>
        <v>0</v>
      </c>
      <c r="X31" s="6">
        <f t="shared" si="49"/>
        <v>0</v>
      </c>
      <c r="AB31" s="97"/>
      <c r="AC31" s="388">
        <f>IF(SUM(AC26:AC30)&gt;6,6,SUM(AC26:AC30))</f>
        <v>0</v>
      </c>
      <c r="AD31" s="97"/>
      <c r="AE31" s="97"/>
      <c r="AF31" s="97"/>
      <c r="AG31" s="97"/>
      <c r="AH31" s="97"/>
      <c r="AI31" s="97"/>
      <c r="AJ31" s="97"/>
      <c r="AK31" s="97"/>
      <c r="AL31" s="97"/>
      <c r="AM31" s="97"/>
      <c r="AN31" s="97"/>
      <c r="AO31" s="97"/>
      <c r="AP31" s="97"/>
      <c r="AQ31" s="97"/>
      <c r="AR31" s="97"/>
      <c r="AS31" s="97"/>
      <c r="AT31" s="97"/>
    </row>
    <row r="32" spans="1:46" ht="23.25" x14ac:dyDescent="0.2">
      <c r="A32" s="201"/>
      <c r="B32" s="201"/>
      <c r="C32" s="201"/>
      <c r="D32" s="201"/>
      <c r="E32" s="201"/>
      <c r="F32" s="201"/>
      <c r="G32" s="201"/>
      <c r="H32" s="105"/>
      <c r="I32" s="106"/>
      <c r="J32" s="101"/>
      <c r="K32" s="101"/>
      <c r="L32" s="101"/>
      <c r="M32" s="102"/>
      <c r="N32" s="107"/>
      <c r="O32" s="107"/>
      <c r="P32" s="107"/>
      <c r="Q32" s="97"/>
      <c r="R32" s="97"/>
      <c r="S32" s="97"/>
      <c r="T32" s="97"/>
      <c r="U32" s="97"/>
      <c r="V32" s="97"/>
      <c r="W32" s="97"/>
      <c r="X32" s="97"/>
      <c r="Y32" s="97"/>
      <c r="Z32" s="97"/>
      <c r="AA32" s="97"/>
      <c r="AB32" s="97"/>
      <c r="AC32" s="109"/>
      <c r="AD32" s="97"/>
      <c r="AE32" s="97"/>
      <c r="AF32" s="97"/>
      <c r="AG32" s="97"/>
      <c r="AH32" s="97"/>
      <c r="AI32" s="97"/>
      <c r="AJ32" s="97"/>
      <c r="AK32" s="97"/>
      <c r="AL32" s="97"/>
      <c r="AM32" s="97"/>
      <c r="AN32" s="97"/>
      <c r="AO32" s="97"/>
      <c r="AP32" s="97"/>
      <c r="AQ32" s="97"/>
      <c r="AR32" s="97"/>
      <c r="AS32" s="97"/>
      <c r="AT32" s="97"/>
    </row>
    <row r="33" spans="1:46" ht="24" thickBot="1" x14ac:dyDescent="0.4">
      <c r="A33" s="201"/>
      <c r="B33" s="201"/>
      <c r="C33" s="201"/>
      <c r="D33" s="201"/>
      <c r="E33" s="201"/>
      <c r="F33" s="201"/>
      <c r="G33" s="201"/>
      <c r="H33" s="97"/>
      <c r="I33" s="97"/>
      <c r="J33" s="97"/>
      <c r="K33" s="97"/>
      <c r="L33" s="97"/>
      <c r="M33" s="102"/>
      <c r="N33" s="103" t="s">
        <v>85</v>
      </c>
      <c r="O33" s="103" t="s">
        <v>86</v>
      </c>
      <c r="P33" s="103" t="s">
        <v>87</v>
      </c>
      <c r="Q33" s="110"/>
      <c r="R33" s="110"/>
      <c r="S33" s="110"/>
      <c r="T33" s="110"/>
      <c r="U33" s="110"/>
      <c r="V33" s="110"/>
      <c r="W33" s="110"/>
      <c r="X33" s="110"/>
      <c r="Y33" s="97"/>
      <c r="Z33" s="97"/>
      <c r="AA33" s="97"/>
      <c r="AB33" s="97"/>
      <c r="AC33" s="104" t="s">
        <v>103</v>
      </c>
      <c r="AD33" s="97"/>
      <c r="AE33" s="97"/>
      <c r="AF33" s="97"/>
      <c r="AG33" s="97"/>
      <c r="AH33" s="97"/>
      <c r="AI33" s="97"/>
      <c r="AJ33" s="97"/>
      <c r="AK33" s="97"/>
      <c r="AL33" s="97"/>
      <c r="AM33" s="97"/>
      <c r="AN33" s="97"/>
      <c r="AO33" s="97"/>
      <c r="AP33" s="97"/>
      <c r="AQ33" s="97"/>
      <c r="AR33" s="97"/>
      <c r="AS33" s="97"/>
      <c r="AT33" s="97"/>
    </row>
    <row r="34" spans="1:46" ht="24.75" thickTop="1" thickBot="1" x14ac:dyDescent="0.4">
      <c r="A34" s="786" t="s">
        <v>102</v>
      </c>
      <c r="B34" s="787"/>
      <c r="C34" s="787"/>
      <c r="D34" s="787"/>
      <c r="E34" s="787"/>
      <c r="F34" s="787"/>
      <c r="G34" s="788"/>
      <c r="H34" s="210" t="s">
        <v>61</v>
      </c>
      <c r="I34" s="638" t="s">
        <v>150</v>
      </c>
      <c r="J34" s="639"/>
      <c r="K34" s="639"/>
      <c r="L34" s="640"/>
      <c r="M34" s="385">
        <f>SUMIFS(M6:M15,G6:G15,"AT",H6:H15,"ss")</f>
        <v>0</v>
      </c>
      <c r="N34" s="94">
        <f t="shared" ref="N34:N39" si="50">FLOOR(R34,1)</f>
        <v>0</v>
      </c>
      <c r="O34" s="95">
        <f t="shared" ref="O34:O39" si="51">FLOOR(V34,1)</f>
        <v>0</v>
      </c>
      <c r="P34" s="96">
        <f t="shared" ref="P34:P39" si="52">U34-X34</f>
        <v>0</v>
      </c>
      <c r="Q34" s="6">
        <f t="shared" ref="Q34:Q39" si="53">T34+X34+Y34</f>
        <v>0</v>
      </c>
      <c r="R34" s="6">
        <f t="shared" ref="R34:R38" si="54">M34/365</f>
        <v>0</v>
      </c>
      <c r="S34" s="6">
        <f t="shared" ref="S34:S39" si="55">FLOOR(R34,1)</f>
        <v>0</v>
      </c>
      <c r="T34" s="6">
        <f t="shared" ref="T34:T39" si="56">S34*365</f>
        <v>0</v>
      </c>
      <c r="U34" s="6">
        <f t="shared" ref="U34:U38" si="57">M34-T34</f>
        <v>0</v>
      </c>
      <c r="V34" s="6">
        <f t="shared" ref="V34:V39" si="58">U34/30</f>
        <v>0</v>
      </c>
      <c r="W34" s="6">
        <f t="shared" ref="W34:W39" si="59">FLOOR(V34,1)</f>
        <v>0</v>
      </c>
      <c r="X34" s="6">
        <f t="shared" ref="X34:X39" si="60">W34*30</f>
        <v>0</v>
      </c>
      <c r="AB34" s="97"/>
      <c r="AC34" s="386">
        <f>ROUND(IF(IF(O34&gt;12,6,O34*0.5)+IF(P34&gt;15,0.5,0)+IF(N34&gt;0,6,0)&gt;12,6,IF(O34&gt;12,6,O34*0.5)+IF(P34&gt;15,0.5,0)+IF(N34&gt;0,6,0)),3)</f>
        <v>0</v>
      </c>
      <c r="AD34" s="97"/>
      <c r="AE34" s="97"/>
      <c r="AF34" s="97"/>
      <c r="AG34" s="97"/>
      <c r="AH34" s="97"/>
      <c r="AI34" s="97"/>
      <c r="AJ34" s="97"/>
      <c r="AK34" s="97"/>
      <c r="AL34" s="97"/>
      <c r="AM34" s="97"/>
      <c r="AN34" s="97"/>
      <c r="AO34" s="97"/>
      <c r="AP34" s="97"/>
      <c r="AQ34" s="97"/>
      <c r="AR34" s="97"/>
      <c r="AS34" s="97"/>
      <c r="AT34" s="97"/>
    </row>
    <row r="35" spans="1:46" ht="23.65" customHeight="1" thickTop="1" thickBot="1" x14ac:dyDescent="0.4">
      <c r="A35" s="789" t="s">
        <v>106</v>
      </c>
      <c r="B35" s="790"/>
      <c r="C35" s="790"/>
      <c r="D35" s="790"/>
      <c r="E35" s="790"/>
      <c r="F35" s="790"/>
      <c r="G35" s="791"/>
      <c r="H35" s="210" t="s">
        <v>61</v>
      </c>
      <c r="I35" s="638" t="s">
        <v>100</v>
      </c>
      <c r="J35" s="639"/>
      <c r="K35" s="639"/>
      <c r="L35" s="640"/>
      <c r="M35" s="385">
        <f>SUMIFS(M6:M15,G6:G15,"AT",H6:H15,"NON")</f>
        <v>0</v>
      </c>
      <c r="N35" s="85">
        <f t="shared" si="50"/>
        <v>0</v>
      </c>
      <c r="O35" s="86">
        <f t="shared" si="51"/>
        <v>0</v>
      </c>
      <c r="P35" s="87">
        <f t="shared" si="52"/>
        <v>0</v>
      </c>
      <c r="Q35" s="6">
        <f t="shared" si="53"/>
        <v>0</v>
      </c>
      <c r="R35" s="6">
        <f t="shared" si="54"/>
        <v>0</v>
      </c>
      <c r="S35" s="6">
        <f t="shared" si="55"/>
        <v>0</v>
      </c>
      <c r="T35" s="6">
        <f t="shared" si="56"/>
        <v>0</v>
      </c>
      <c r="U35" s="6">
        <f t="shared" si="57"/>
        <v>0</v>
      </c>
      <c r="V35" s="6">
        <f t="shared" si="58"/>
        <v>0</v>
      </c>
      <c r="W35" s="6">
        <f t="shared" si="59"/>
        <v>0</v>
      </c>
      <c r="X35" s="6">
        <f t="shared" si="60"/>
        <v>0</v>
      </c>
      <c r="AB35" s="97"/>
      <c r="AC35" s="386">
        <f>ROUND(IF(IF(O35&gt;12,3,O35*0.25)+IF(P35&gt;15,0.25,0)+IF(N35&gt;0,3,0)&gt;12,6,IF(O35&gt;12,3,O35*0.25)+IF(P35&gt;15,0.25,0)+IF(N35&gt;0,3,0)),3)</f>
        <v>0</v>
      </c>
      <c r="AD35" s="97"/>
      <c r="AE35" s="97"/>
      <c r="AF35" s="97"/>
      <c r="AG35" s="97"/>
      <c r="AH35" s="97"/>
      <c r="AI35" s="97"/>
      <c r="AJ35" s="97"/>
      <c r="AK35" s="97"/>
      <c r="AL35" s="97"/>
      <c r="AM35" s="97"/>
      <c r="AN35" s="97"/>
      <c r="AO35" s="97"/>
      <c r="AP35" s="97"/>
      <c r="AQ35" s="97"/>
      <c r="AR35" s="97"/>
      <c r="AS35" s="97"/>
      <c r="AT35" s="97"/>
    </row>
    <row r="36" spans="1:46" ht="23.65" customHeight="1" thickTop="1" thickBot="1" x14ac:dyDescent="0.4">
      <c r="A36" s="792"/>
      <c r="B36" s="793"/>
      <c r="C36" s="793"/>
      <c r="D36" s="793"/>
      <c r="E36" s="793"/>
      <c r="F36" s="793"/>
      <c r="G36" s="794"/>
      <c r="H36" s="211" t="s">
        <v>101</v>
      </c>
      <c r="I36" s="638" t="s">
        <v>150</v>
      </c>
      <c r="J36" s="639"/>
      <c r="K36" s="639"/>
      <c r="L36" s="640"/>
      <c r="M36" s="385">
        <f>SUMIFS(M6:M15,G6:G15,"ALTRO",H6:H15,"SS")+SUMIFS(M6:M15,G6:G15,"CS",H6:H15,"SS")+SUMIFS(M6:M15,G6:G15,"AA",H6:H15,"SS")</f>
        <v>0</v>
      </c>
      <c r="N36" s="85">
        <f t="shared" si="50"/>
        <v>0</v>
      </c>
      <c r="O36" s="86">
        <f t="shared" si="51"/>
        <v>0</v>
      </c>
      <c r="P36" s="87">
        <f t="shared" si="52"/>
        <v>0</v>
      </c>
      <c r="Q36" s="6">
        <f t="shared" si="53"/>
        <v>0</v>
      </c>
      <c r="R36" s="6">
        <f t="shared" si="54"/>
        <v>0</v>
      </c>
      <c r="S36" s="6">
        <f t="shared" si="55"/>
        <v>0</v>
      </c>
      <c r="T36" s="6">
        <f t="shared" si="56"/>
        <v>0</v>
      </c>
      <c r="U36" s="6">
        <f t="shared" si="57"/>
        <v>0</v>
      </c>
      <c r="V36" s="6">
        <f t="shared" si="58"/>
        <v>0</v>
      </c>
      <c r="W36" s="6">
        <f t="shared" si="59"/>
        <v>0</v>
      </c>
      <c r="X36" s="6">
        <f t="shared" si="60"/>
        <v>0</v>
      </c>
      <c r="AB36" s="97"/>
      <c r="AC36" s="386">
        <f>ROUND(IF(IF(O36&gt;12,1.2,O36*0.1)+IF(P36&gt;15,0.1,0)+IF(N36&gt;0,1.2,0)&gt;12,1.2,IF(O36&gt;12,1.2,O36*0.1)+IF(P36&gt;15,0.1,0)+IF(N36&gt;0,1.2,0)),3)</f>
        <v>0</v>
      </c>
      <c r="AD36" s="97"/>
      <c r="AE36" s="97"/>
      <c r="AF36" s="97"/>
      <c r="AG36" s="97"/>
      <c r="AH36" s="97"/>
      <c r="AI36" s="97"/>
      <c r="AJ36" s="97"/>
      <c r="AK36" s="97"/>
      <c r="AL36" s="97"/>
      <c r="AM36" s="97"/>
      <c r="AN36" s="97"/>
      <c r="AO36" s="97"/>
      <c r="AP36" s="97"/>
      <c r="AQ36" s="97"/>
      <c r="AR36" s="97"/>
      <c r="AS36" s="97"/>
      <c r="AT36" s="97"/>
    </row>
    <row r="37" spans="1:46" ht="23.65" customHeight="1" thickTop="1" thickBot="1" x14ac:dyDescent="0.4">
      <c r="A37" s="792"/>
      <c r="B37" s="793"/>
      <c r="C37" s="793"/>
      <c r="D37" s="793"/>
      <c r="E37" s="793"/>
      <c r="F37" s="793"/>
      <c r="G37" s="794"/>
      <c r="H37" s="211" t="s">
        <v>101</v>
      </c>
      <c r="I37" s="638" t="s">
        <v>100</v>
      </c>
      <c r="J37" s="639"/>
      <c r="K37" s="639"/>
      <c r="L37" s="640"/>
      <c r="M37" s="385">
        <f>SUMIFS(M6:M15,G6:G15,"ALTRO",H6:H15,"NON")+          SUMIFS(M6:M15,G6:G15,"cs",H6:H15,"NON")                 +SUMIFS(M6:M15,G6:G15,"Aa",H6:H15,"NON")</f>
        <v>0</v>
      </c>
      <c r="N37" s="85">
        <f t="shared" si="50"/>
        <v>0</v>
      </c>
      <c r="O37" s="86">
        <f t="shared" si="51"/>
        <v>0</v>
      </c>
      <c r="P37" s="87">
        <f t="shared" si="52"/>
        <v>0</v>
      </c>
      <c r="Q37" s="6">
        <f t="shared" si="53"/>
        <v>0</v>
      </c>
      <c r="R37" s="6">
        <f t="shared" si="54"/>
        <v>0</v>
      </c>
      <c r="S37" s="6">
        <f t="shared" si="55"/>
        <v>0</v>
      </c>
      <c r="T37" s="6">
        <f t="shared" si="56"/>
        <v>0</v>
      </c>
      <c r="U37" s="6">
        <f t="shared" si="57"/>
        <v>0</v>
      </c>
      <c r="V37" s="6">
        <f t="shared" si="58"/>
        <v>0</v>
      </c>
      <c r="W37" s="6">
        <f t="shared" si="59"/>
        <v>0</v>
      </c>
      <c r="X37" s="6">
        <f t="shared" si="60"/>
        <v>0</v>
      </c>
      <c r="AB37" s="97"/>
      <c r="AC37" s="386">
        <f>ROUND(IF(IF(O37&gt;12,0.6,O37*0.05)+IF(P37&gt;15,0.05,0)+IF(N37&gt;0,0.6,0)&gt;12,0.6,IF(O37&gt;12,0.6,O37*0.05)+IF(P37&gt;15,0.05,0)+IF(N37&gt;0,0.6,0)),3)</f>
        <v>0</v>
      </c>
      <c r="AD37" s="97"/>
      <c r="AE37" s="97"/>
      <c r="AF37" s="97"/>
      <c r="AG37" s="97"/>
      <c r="AH37" s="97"/>
      <c r="AI37" s="97"/>
      <c r="AJ37" s="97"/>
      <c r="AK37" s="97"/>
      <c r="AL37" s="97"/>
      <c r="AM37" s="97"/>
      <c r="AN37" s="97"/>
      <c r="AO37" s="97"/>
      <c r="AP37" s="97"/>
      <c r="AQ37" s="97"/>
      <c r="AR37" s="97"/>
      <c r="AS37" s="97"/>
      <c r="AT37" s="97"/>
    </row>
    <row r="38" spans="1:46" ht="23.65" customHeight="1" thickTop="1" thickBot="1" x14ac:dyDescent="0.4">
      <c r="A38" s="782" t="s">
        <v>109</v>
      </c>
      <c r="B38" s="783"/>
      <c r="C38" s="783"/>
      <c r="D38" s="783"/>
      <c r="E38" s="783"/>
      <c r="F38" s="634" t="str">
        <f>IF(+Anno_1=0,"",+Anno_1)</f>
        <v/>
      </c>
      <c r="G38" s="635"/>
      <c r="H38" s="211" t="s">
        <v>101</v>
      </c>
      <c r="I38" s="638" t="s">
        <v>154</v>
      </c>
      <c r="J38" s="639"/>
      <c r="K38" s="639"/>
      <c r="L38" s="640"/>
      <c r="M38" s="385">
        <f>SUMIFS(M6:M15,G6:G15,"ALTRO",H6:H15,"ENTE")</f>
        <v>0</v>
      </c>
      <c r="N38" s="91">
        <f t="shared" si="50"/>
        <v>0</v>
      </c>
      <c r="O38" s="92">
        <f t="shared" si="51"/>
        <v>0</v>
      </c>
      <c r="P38" s="93">
        <f t="shared" si="52"/>
        <v>0</v>
      </c>
      <c r="Q38" s="6">
        <f t="shared" si="53"/>
        <v>0</v>
      </c>
      <c r="R38" s="6">
        <f t="shared" si="54"/>
        <v>0</v>
      </c>
      <c r="S38" s="6">
        <f t="shared" si="55"/>
        <v>0</v>
      </c>
      <c r="T38" s="6">
        <f t="shared" si="56"/>
        <v>0</v>
      </c>
      <c r="U38" s="6">
        <f t="shared" si="57"/>
        <v>0</v>
      </c>
      <c r="V38" s="6">
        <f t="shared" si="58"/>
        <v>0</v>
      </c>
      <c r="W38" s="6">
        <f t="shared" si="59"/>
        <v>0</v>
      </c>
      <c r="X38" s="6">
        <f t="shared" si="60"/>
        <v>0</v>
      </c>
      <c r="AB38" s="97"/>
      <c r="AC38" s="386">
        <f>ROUND(IF(IF(O38&gt;12,0.6,O38*0.05)+IF(P38&gt;15,0.05,0)+IF(N38&gt;0,0.6,0)&gt;12,0.6,IF(O38&gt;12,0.6,O38*0.05)+IF(P38&gt;15,0.05,0)+IF(N38&gt;0,0.6,0)),3)</f>
        <v>0</v>
      </c>
      <c r="AD38" s="97"/>
      <c r="AE38" s="97"/>
      <c r="AF38" s="97"/>
      <c r="AG38" s="97"/>
      <c r="AH38" s="97"/>
      <c r="AI38" s="97"/>
      <c r="AJ38" s="97"/>
      <c r="AK38" s="97"/>
      <c r="AL38" s="97"/>
      <c r="AM38" s="97"/>
      <c r="AN38" s="97"/>
      <c r="AO38" s="97"/>
      <c r="AP38" s="97"/>
      <c r="AQ38" s="97"/>
      <c r="AR38" s="97"/>
      <c r="AS38" s="97"/>
      <c r="AT38" s="97"/>
    </row>
    <row r="39" spans="1:46" ht="23.65" customHeight="1" thickTop="1" thickBot="1" x14ac:dyDescent="0.4">
      <c r="A39" s="784"/>
      <c r="B39" s="785"/>
      <c r="C39" s="785"/>
      <c r="D39" s="785"/>
      <c r="E39" s="785"/>
      <c r="F39" s="636"/>
      <c r="G39" s="637"/>
      <c r="H39" s="656" t="s">
        <v>110</v>
      </c>
      <c r="I39" s="657"/>
      <c r="J39" s="657"/>
      <c r="K39" s="657"/>
      <c r="L39" s="658"/>
      <c r="M39" s="390">
        <f>SUM(M34:M38)</f>
        <v>0</v>
      </c>
      <c r="N39" s="148">
        <f t="shared" si="50"/>
        <v>0</v>
      </c>
      <c r="O39" s="146">
        <f t="shared" si="51"/>
        <v>0</v>
      </c>
      <c r="P39" s="147">
        <f t="shared" si="52"/>
        <v>0</v>
      </c>
      <c r="Q39" s="6">
        <f t="shared" si="53"/>
        <v>0</v>
      </c>
      <c r="R39" s="6">
        <f>M39/365</f>
        <v>0</v>
      </c>
      <c r="S39" s="6">
        <f t="shared" si="55"/>
        <v>0</v>
      </c>
      <c r="T39" s="6">
        <f t="shared" si="56"/>
        <v>0</v>
      </c>
      <c r="U39" s="6">
        <f>M39-T39</f>
        <v>0</v>
      </c>
      <c r="V39" s="6">
        <f t="shared" si="58"/>
        <v>0</v>
      </c>
      <c r="W39" s="6">
        <f t="shared" si="59"/>
        <v>0</v>
      </c>
      <c r="X39" s="6">
        <f t="shared" si="60"/>
        <v>0</v>
      </c>
      <c r="AB39" s="97"/>
      <c r="AC39" s="388">
        <f>IF(SUM(AC34:AC38)&gt;6,6,SUM(AC34:AC38))</f>
        <v>0</v>
      </c>
      <c r="AD39" s="97"/>
      <c r="AE39" s="97"/>
      <c r="AF39" s="97"/>
      <c r="AG39" s="97"/>
      <c r="AH39" s="97"/>
      <c r="AI39" s="97"/>
      <c r="AJ39" s="97"/>
      <c r="AK39" s="97"/>
      <c r="AL39" s="97"/>
      <c r="AM39" s="97"/>
      <c r="AN39" s="97"/>
      <c r="AO39" s="97"/>
      <c r="AP39" s="97"/>
      <c r="AQ39" s="97"/>
      <c r="AR39" s="97"/>
      <c r="AS39" s="97"/>
      <c r="AT39" s="97"/>
    </row>
    <row r="40" spans="1:46" ht="23.25" x14ac:dyDescent="0.2">
      <c r="A40" s="97"/>
      <c r="B40" s="97"/>
      <c r="C40" s="97"/>
      <c r="D40" s="97"/>
      <c r="E40" s="97"/>
      <c r="F40" s="97"/>
      <c r="G40" s="97"/>
      <c r="H40" s="105"/>
      <c r="I40" s="106"/>
      <c r="J40" s="101"/>
      <c r="K40" s="101"/>
      <c r="L40" s="101"/>
      <c r="M40" s="102"/>
      <c r="N40" s="111"/>
      <c r="O40" s="111"/>
      <c r="P40" s="111"/>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row>
    <row r="41" spans="1:46" ht="23.25" x14ac:dyDescent="0.2">
      <c r="A41" s="97"/>
      <c r="B41" s="97"/>
      <c r="C41" s="97"/>
      <c r="D41" s="97"/>
      <c r="E41" s="97"/>
      <c r="F41" s="97"/>
      <c r="G41" s="97"/>
      <c r="H41" s="105"/>
      <c r="I41" s="106"/>
      <c r="J41" s="101"/>
      <c r="K41" s="101"/>
      <c r="L41" s="101"/>
      <c r="M41" s="102"/>
      <c r="N41" s="111"/>
      <c r="O41" s="111"/>
      <c r="P41" s="111"/>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row>
    <row r="42" spans="1:46" x14ac:dyDescent="0.2">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row>
    <row r="43" spans="1:46" x14ac:dyDescent="0.2">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row>
    <row r="44" spans="1:46"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row>
    <row r="45" spans="1:46"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row>
    <row r="46" spans="1:46"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row>
    <row r="47" spans="1:46"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row>
    <row r="48" spans="1:46"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row>
    <row r="49" spans="1:46"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row>
    <row r="50" spans="1:46" x14ac:dyDescent="0.2">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row>
    <row r="51" spans="1:46" x14ac:dyDescent="0.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row>
    <row r="52" spans="1:46" x14ac:dyDescent="0.2">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row>
    <row r="53" spans="1:46" x14ac:dyDescent="0.2">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row>
    <row r="54" spans="1:46"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row>
    <row r="55" spans="1:46" x14ac:dyDescent="0.2">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row>
    <row r="56" spans="1:46"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row>
    <row r="57" spans="1:46" x14ac:dyDescent="0.2">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row>
    <row r="58" spans="1:46" x14ac:dyDescent="0.2">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row>
    <row r="59" spans="1:46" x14ac:dyDescent="0.2">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row>
    <row r="60" spans="1:46" x14ac:dyDescent="0.2">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row>
    <row r="61" spans="1:46" x14ac:dyDescent="0.2">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row>
    <row r="62" spans="1:46" x14ac:dyDescent="0.2">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row>
    <row r="63" spans="1:46" x14ac:dyDescent="0.2">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row>
    <row r="64" spans="1:46" x14ac:dyDescent="0.2">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row>
    <row r="65" spans="1:46" x14ac:dyDescent="0.2">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row>
    <row r="66" spans="1:46" x14ac:dyDescent="0.2">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row>
    <row r="67" spans="1:46" x14ac:dyDescent="0.2">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row>
    <row r="68" spans="1:46" x14ac:dyDescent="0.2">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row>
    <row r="69" spans="1:46" x14ac:dyDescent="0.2">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row>
    <row r="70" spans="1:46" x14ac:dyDescent="0.2">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row>
    <row r="71" spans="1:46" x14ac:dyDescent="0.2">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row>
    <row r="72" spans="1:46" x14ac:dyDescent="0.2">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row>
    <row r="73" spans="1:46" x14ac:dyDescent="0.2">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row>
    <row r="74" spans="1:46" x14ac:dyDescent="0.2">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row>
    <row r="75" spans="1:46" x14ac:dyDescent="0.2">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row>
    <row r="76" spans="1:46" x14ac:dyDescent="0.2">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row>
    <row r="77" spans="1:46" x14ac:dyDescent="0.2">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row>
    <row r="78" spans="1:46" x14ac:dyDescent="0.2">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row>
    <row r="79" spans="1:46" x14ac:dyDescent="0.2">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row>
    <row r="80" spans="1:46" x14ac:dyDescent="0.2">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row>
    <row r="81" spans="1:46" x14ac:dyDescent="0.2">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row>
    <row r="82" spans="1:46" x14ac:dyDescent="0.2">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row>
    <row r="83" spans="1:46" x14ac:dyDescent="0.2">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row>
    <row r="84" spans="1:46" x14ac:dyDescent="0.2">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row>
    <row r="85" spans="1:46" x14ac:dyDescent="0.2">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row>
    <row r="86" spans="1:46" x14ac:dyDescent="0.2">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row>
    <row r="87" spans="1:46" x14ac:dyDescent="0.2">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row>
    <row r="88" spans="1:46" x14ac:dyDescent="0.2">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row>
    <row r="89" spans="1:46" x14ac:dyDescent="0.2">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row>
    <row r="90" spans="1:46" x14ac:dyDescent="0.2">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row>
    <row r="91" spans="1:46" x14ac:dyDescent="0.2">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row>
    <row r="92" spans="1:46" x14ac:dyDescent="0.2">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row>
    <row r="93" spans="1:46" x14ac:dyDescent="0.2">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row>
    <row r="94" spans="1:46" x14ac:dyDescent="0.2">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row>
    <row r="95" spans="1:46" x14ac:dyDescent="0.2">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row>
    <row r="96" spans="1:46" x14ac:dyDescent="0.2">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row>
    <row r="97" spans="1:46" x14ac:dyDescent="0.2">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row>
    <row r="98" spans="1:46" x14ac:dyDescent="0.2">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row>
    <row r="99" spans="1:46" x14ac:dyDescent="0.2">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row>
    <row r="100" spans="1:46" x14ac:dyDescent="0.2">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row>
    <row r="101" spans="1:46" x14ac:dyDescent="0.2">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row>
    <row r="102" spans="1:46" x14ac:dyDescent="0.2">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row>
  </sheetData>
  <sheetProtection algorithmName="SHA-512" hashValue="jjirylj6FzEj70Ov6PoUuuhRICM5mQuBEbXjCJmzHNiKzjPp+GbHwyn2E5bd1EUmZRwqbPaAxuqPaxvZmWJ7Kg==" saltValue="JeTd8OdbAMznej/Ax8a0AQ==" spinCount="100000" sheet="1" objects="1" scenarios="1"/>
  <mergeCells count="70">
    <mergeCell ref="AF2:AG2"/>
    <mergeCell ref="AI4:AN4"/>
    <mergeCell ref="AI6:AN6"/>
    <mergeCell ref="AI10:AN10"/>
    <mergeCell ref="AI11:AN11"/>
    <mergeCell ref="AE4:AG6"/>
    <mergeCell ref="AI1:AN2"/>
    <mergeCell ref="AI12:AN13"/>
    <mergeCell ref="A38:E39"/>
    <mergeCell ref="F38:G39"/>
    <mergeCell ref="AE8:AG8"/>
    <mergeCell ref="AE7:AG7"/>
    <mergeCell ref="I38:L38"/>
    <mergeCell ref="H39:L39"/>
    <mergeCell ref="A34:G34"/>
    <mergeCell ref="I34:L34"/>
    <mergeCell ref="A35:G37"/>
    <mergeCell ref="I35:L35"/>
    <mergeCell ref="I36:L36"/>
    <mergeCell ref="I37:L37"/>
    <mergeCell ref="A27:G29"/>
    <mergeCell ref="I27:L27"/>
    <mergeCell ref="I28:L28"/>
    <mergeCell ref="A26:G26"/>
    <mergeCell ref="I26:L26"/>
    <mergeCell ref="A22:E23"/>
    <mergeCell ref="F22:G23"/>
    <mergeCell ref="A30:E31"/>
    <mergeCell ref="F30:G31"/>
    <mergeCell ref="I29:L29"/>
    <mergeCell ref="I30:L30"/>
    <mergeCell ref="H31:L31"/>
    <mergeCell ref="I22:L22"/>
    <mergeCell ref="H23:L23"/>
    <mergeCell ref="A18:G18"/>
    <mergeCell ref="I18:L18"/>
    <mergeCell ref="A19:G21"/>
    <mergeCell ref="I19:L19"/>
    <mergeCell ref="I20:L20"/>
    <mergeCell ref="I21:L21"/>
    <mergeCell ref="A6:A15"/>
    <mergeCell ref="H6:L6"/>
    <mergeCell ref="AC6:AC15"/>
    <mergeCell ref="H7:L7"/>
    <mergeCell ref="H8:L8"/>
    <mergeCell ref="H9:L9"/>
    <mergeCell ref="H10:L10"/>
    <mergeCell ref="AD10:AD13"/>
    <mergeCell ref="AE10:AG15"/>
    <mergeCell ref="H11:L11"/>
    <mergeCell ref="H12:L12"/>
    <mergeCell ref="H13:L13"/>
    <mergeCell ref="H14:L14"/>
    <mergeCell ref="H15:L15"/>
    <mergeCell ref="H4:L5"/>
    <mergeCell ref="K1:AC2"/>
    <mergeCell ref="A1:B2"/>
    <mergeCell ref="C1:C2"/>
    <mergeCell ref="A4:A5"/>
    <mergeCell ref="B4:B5"/>
    <mergeCell ref="C4:C5"/>
    <mergeCell ref="D4:D5"/>
    <mergeCell ref="E4:E5"/>
    <mergeCell ref="F4:F5"/>
    <mergeCell ref="M4:M5"/>
    <mergeCell ref="N4:P4"/>
    <mergeCell ref="AC4:AC5"/>
    <mergeCell ref="H3:L3"/>
    <mergeCell ref="G4:G5"/>
    <mergeCell ref="F1:J2"/>
  </mergeCells>
  <pageMargins left="0.7" right="0.7" top="0.75" bottom="0.75" header="0.3" footer="0.3"/>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24</vt:i4>
      </vt:variant>
      <vt:variant>
        <vt:lpstr>Intervalli denominati</vt:lpstr>
      </vt:variant>
      <vt:variant>
        <vt:i4>110</vt:i4>
      </vt:variant>
    </vt:vector>
  </HeadingPairs>
  <TitlesOfParts>
    <vt:vector size="134" baseType="lpstr">
      <vt:lpstr>Start</vt:lpstr>
      <vt:lpstr>DECRETO</vt:lpstr>
      <vt:lpstr>SCHEDE </vt:lpstr>
      <vt:lpstr>RIEPILOGO</vt:lpstr>
      <vt:lpstr>1998-99</vt:lpstr>
      <vt:lpstr>1999-00</vt:lpstr>
      <vt:lpstr>2000-01</vt:lpstr>
      <vt:lpstr>2001-02</vt:lpstr>
      <vt:lpstr>2002-03</vt:lpstr>
      <vt:lpstr>2003-04</vt:lpstr>
      <vt:lpstr>2004-05</vt:lpstr>
      <vt:lpstr>2005-06</vt:lpstr>
      <vt:lpstr>2008-09</vt:lpstr>
      <vt:lpstr>2016-17</vt:lpstr>
      <vt:lpstr>2017-18</vt:lpstr>
      <vt:lpstr>2018-19</vt:lpstr>
      <vt:lpstr>2019-20</vt:lpstr>
      <vt:lpstr>2020-21</vt:lpstr>
      <vt:lpstr>A14</vt:lpstr>
      <vt:lpstr>A15</vt:lpstr>
      <vt:lpstr>A16</vt:lpstr>
      <vt:lpstr>A17</vt:lpstr>
      <vt:lpstr>A18</vt:lpstr>
      <vt:lpstr>A19</vt:lpstr>
      <vt:lpstr>'2001-02'!A.S.</vt:lpstr>
      <vt:lpstr>'1998-99'!ANNO</vt:lpstr>
      <vt:lpstr>'1998-99'!Anno_1</vt:lpstr>
      <vt:lpstr>'1999-00'!Anno_1</vt:lpstr>
      <vt:lpstr>'2000-01'!Anno_1</vt:lpstr>
      <vt:lpstr>'2001-02'!Anno_1</vt:lpstr>
      <vt:lpstr>'2002-03'!Anno_1</vt:lpstr>
      <vt:lpstr>'2003-04'!Anno_1</vt:lpstr>
      <vt:lpstr>'2004-05'!Anno_1</vt:lpstr>
      <vt:lpstr>'2005-06'!Anno_1</vt:lpstr>
      <vt:lpstr>'2008-09'!Anno_1</vt:lpstr>
      <vt:lpstr>'2016-17'!Anno_1</vt:lpstr>
      <vt:lpstr>'2017-18'!Anno_1</vt:lpstr>
      <vt:lpstr>'2018-19'!Anno_1</vt:lpstr>
      <vt:lpstr>'2019-20'!Anno_1</vt:lpstr>
      <vt:lpstr>'2020-21'!Anno_1</vt:lpstr>
      <vt:lpstr>'A14'!Anno_1</vt:lpstr>
      <vt:lpstr>'A15'!Anno_1</vt:lpstr>
      <vt:lpstr>'A16'!Anno_1</vt:lpstr>
      <vt:lpstr>'A17'!Anno_1</vt:lpstr>
      <vt:lpstr>'A18'!Anno_1</vt:lpstr>
      <vt:lpstr>'A19'!Anno_1</vt:lpstr>
      <vt:lpstr>'1998-99'!Area_stampa</vt:lpstr>
      <vt:lpstr>'1999-00'!Area_stampa</vt:lpstr>
      <vt:lpstr>'2000-01'!Area_stampa</vt:lpstr>
      <vt:lpstr>'2001-02'!Area_stampa</vt:lpstr>
      <vt:lpstr>'2002-03'!Area_stampa</vt:lpstr>
      <vt:lpstr>'2003-04'!Area_stampa</vt:lpstr>
      <vt:lpstr>'2004-05'!Area_stampa</vt:lpstr>
      <vt:lpstr>'2005-06'!Area_stampa</vt:lpstr>
      <vt:lpstr>'2008-09'!Area_stampa</vt:lpstr>
      <vt:lpstr>'2016-17'!Area_stampa</vt:lpstr>
      <vt:lpstr>'2017-18'!Area_stampa</vt:lpstr>
      <vt:lpstr>'2018-19'!Area_stampa</vt:lpstr>
      <vt:lpstr>'2019-20'!Area_stampa</vt:lpstr>
      <vt:lpstr>'2020-21'!Area_stampa</vt:lpstr>
      <vt:lpstr>'A14'!Area_stampa</vt:lpstr>
      <vt:lpstr>'A15'!Area_stampa</vt:lpstr>
      <vt:lpstr>'A16'!Area_stampa</vt:lpstr>
      <vt:lpstr>'A17'!Area_stampa</vt:lpstr>
      <vt:lpstr>'A18'!Area_stampa</vt:lpstr>
      <vt:lpstr>'A19'!Area_stampa</vt:lpstr>
      <vt:lpstr>DECRETO!Area_stampa</vt:lpstr>
      <vt:lpstr>RIEPILOGO!Area_stampa</vt:lpstr>
      <vt:lpstr>'1998-99'!data_1</vt:lpstr>
      <vt:lpstr>'1999-00'!data_1</vt:lpstr>
      <vt:lpstr>'2000-01'!data_1</vt:lpstr>
      <vt:lpstr>'2001-02'!data_1</vt:lpstr>
      <vt:lpstr>'2002-03'!data_1</vt:lpstr>
      <vt:lpstr>'2003-04'!data_1</vt:lpstr>
      <vt:lpstr>'2004-05'!data_1</vt:lpstr>
      <vt:lpstr>'2005-06'!data_1</vt:lpstr>
      <vt:lpstr>'2008-09'!data_1</vt:lpstr>
      <vt:lpstr>'2016-17'!data_1</vt:lpstr>
      <vt:lpstr>'2017-18'!data_1</vt:lpstr>
      <vt:lpstr>'2018-19'!data_1</vt:lpstr>
      <vt:lpstr>'2019-20'!data_1</vt:lpstr>
      <vt:lpstr>'2020-21'!data_1</vt:lpstr>
      <vt:lpstr>'A14'!data_1</vt:lpstr>
      <vt:lpstr>'A15'!data_1</vt:lpstr>
      <vt:lpstr>'A16'!data_1</vt:lpstr>
      <vt:lpstr>'A17'!data_1</vt:lpstr>
      <vt:lpstr>'A18'!data_1</vt:lpstr>
      <vt:lpstr>'A19'!data_1</vt:lpstr>
      <vt:lpstr>'1998-99'!data_2</vt:lpstr>
      <vt:lpstr>'1999-00'!data_2</vt:lpstr>
      <vt:lpstr>'2000-01'!data_2</vt:lpstr>
      <vt:lpstr>'2001-02'!data_2</vt:lpstr>
      <vt:lpstr>'2002-03'!data_2</vt:lpstr>
      <vt:lpstr>'2003-04'!data_2</vt:lpstr>
      <vt:lpstr>'2004-05'!data_2</vt:lpstr>
      <vt:lpstr>'2005-06'!data_2</vt:lpstr>
      <vt:lpstr>'2008-09'!data_2</vt:lpstr>
      <vt:lpstr>'2016-17'!data_2</vt:lpstr>
      <vt:lpstr>'2017-18'!data_2</vt:lpstr>
      <vt:lpstr>'2018-19'!data_2</vt:lpstr>
      <vt:lpstr>'2019-20'!data_2</vt:lpstr>
      <vt:lpstr>'2020-21'!data_2</vt:lpstr>
      <vt:lpstr>'A14'!data_2</vt:lpstr>
      <vt:lpstr>'A15'!data_2</vt:lpstr>
      <vt:lpstr>'A16'!data_2</vt:lpstr>
      <vt:lpstr>'A17'!data_2</vt:lpstr>
      <vt:lpstr>'A18'!data_2</vt:lpstr>
      <vt:lpstr>'A19'!data_2</vt:lpstr>
      <vt:lpstr>RIEPILOGO</vt:lpstr>
      <vt:lpstr>'SCHEDE '!SCHEDA_AA</vt:lpstr>
      <vt:lpstr>'SCHEDE '!SCHEDA_AT</vt:lpstr>
      <vt:lpstr>'SCHEDE '!SCHEDA_CS</vt:lpstr>
      <vt:lpstr>'1998-99'!SERVIZI_ASSAMM</vt:lpstr>
      <vt:lpstr>'1998-99'!STAMPA</vt:lpstr>
      <vt:lpstr>'1999-00'!STAMPA</vt:lpstr>
      <vt:lpstr>'2001-02'!STAMPA</vt:lpstr>
      <vt:lpstr>'2002-03'!STAMPA</vt:lpstr>
      <vt:lpstr>'2003-04'!STAMPA</vt:lpstr>
      <vt:lpstr>'2004-05'!STAMPA</vt:lpstr>
      <vt:lpstr>'2005-06'!STAMPA</vt:lpstr>
      <vt:lpstr>'2008-09'!STAMPA</vt:lpstr>
      <vt:lpstr>'2016-17'!STAMPA</vt:lpstr>
      <vt:lpstr>'2017-18'!STAMPA</vt:lpstr>
      <vt:lpstr>'2018-19'!STAMPA</vt:lpstr>
      <vt:lpstr>'2019-20'!STAMPA</vt:lpstr>
      <vt:lpstr>'2020-21'!STAMPA</vt:lpstr>
      <vt:lpstr>'A14'!STAMPA</vt:lpstr>
      <vt:lpstr>'A15'!STAMPA</vt:lpstr>
      <vt:lpstr>'A16'!STAMPA</vt:lpstr>
      <vt:lpstr>'A17'!STAMPA</vt:lpstr>
      <vt:lpstr>'A18'!STAMPA</vt:lpstr>
      <vt:lpstr>'A19'!STAMPA</vt:lpstr>
      <vt:lpstr>'2001-02'!STAMPA1</vt:lpstr>
      <vt:lpstr>Start!versione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 scarciglia - ws59@libero.it</dc:creator>
  <cp:lastModifiedBy>Diego</cp:lastModifiedBy>
  <cp:lastPrinted>2021-10-02T09:27:16Z</cp:lastPrinted>
  <dcterms:created xsi:type="dcterms:W3CDTF">2021-04-10T12:18:14Z</dcterms:created>
  <dcterms:modified xsi:type="dcterms:W3CDTF">2023-05-21T17:36:56Z</dcterms:modified>
</cp:coreProperties>
</file>