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4505" yWindow="-15" windowWidth="14310" windowHeight="11760"/>
  </bookViews>
  <sheets>
    <sheet name="SCHEDA CONTABILE" sheetId="9" r:id="rId1"/>
  </sheets>
  <definedNames>
    <definedName name="_xlnm.Print_Area" localSheetId="0">'SCHEDA CONTABILE'!$A$2:$M$52</definedName>
  </definedNames>
  <calcPr calcId="125725"/>
</workbook>
</file>

<file path=xl/calcChain.xml><?xml version="1.0" encoding="utf-8"?>
<calcChain xmlns="http://schemas.openxmlformats.org/spreadsheetml/2006/main">
  <c r="M33" i="9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  <c r="M4"/>
  <c r="M34" s="1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4" l="1"/>
  <c r="K34"/>
  <c r="E26"/>
  <c r="E15"/>
  <c r="E31" l="1"/>
  <c r="E30"/>
  <c r="E29"/>
  <c r="E28"/>
  <c r="E27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H34" s="1"/>
  <c r="E20"/>
  <c r="E19"/>
  <c r="C41" s="1"/>
  <c r="E18"/>
  <c r="E17"/>
  <c r="C39" s="1"/>
  <c r="E16"/>
  <c r="C37"/>
  <c r="B8"/>
  <c r="B20" l="1"/>
  <c r="C21"/>
  <c r="B21" s="1"/>
  <c r="B32" s="1"/>
  <c r="C42"/>
  <c r="D20"/>
  <c r="D19"/>
  <c r="D15"/>
  <c r="D17"/>
  <c r="B16"/>
  <c r="B27" s="1"/>
  <c r="C38"/>
  <c r="D16"/>
  <c r="C40"/>
  <c r="D18"/>
  <c r="B10"/>
  <c r="B11" s="1"/>
  <c r="B19"/>
  <c r="B30" s="1"/>
  <c r="B17"/>
  <c r="B28" s="1"/>
  <c r="B15"/>
  <c r="B18"/>
  <c r="B29" s="1"/>
  <c r="C22" l="1"/>
  <c r="B31"/>
  <c r="C31" s="1"/>
  <c r="B26"/>
  <c r="C32"/>
  <c r="C46" s="1"/>
  <c r="C30"/>
  <c r="C29"/>
  <c r="C28"/>
  <c r="C27"/>
  <c r="B33" l="1"/>
  <c r="C26"/>
  <c r="C33" s="1"/>
  <c r="J51" s="1"/>
  <c r="B22"/>
  <c r="D41"/>
  <c r="E41" s="1"/>
  <c r="K47" s="1"/>
  <c r="D30"/>
  <c r="B41" s="1"/>
  <c r="D46"/>
  <c r="E46" s="1"/>
  <c r="J49" s="1"/>
  <c r="D39"/>
  <c r="E39" s="1"/>
  <c r="D28"/>
  <c r="B39" s="1"/>
  <c r="D38"/>
  <c r="E38" s="1"/>
  <c r="D27"/>
  <c r="B38" s="1"/>
  <c r="D40"/>
  <c r="E40" s="1"/>
  <c r="D29"/>
  <c r="B40" s="1"/>
  <c r="D42"/>
  <c r="E42" s="1"/>
  <c r="K48" s="1"/>
  <c r="D31"/>
  <c r="B42" s="1"/>
  <c r="D37" l="1"/>
  <c r="E37" s="1"/>
  <c r="K46" s="1"/>
  <c r="K50" s="1"/>
  <c r="D26"/>
  <c r="B37" s="1"/>
  <c r="I42"/>
  <c r="G42"/>
  <c r="M48" s="1"/>
  <c r="H42"/>
  <c r="J42" s="1"/>
  <c r="F42"/>
  <c r="L48" s="1"/>
  <c r="I40"/>
  <c r="G40"/>
  <c r="H40"/>
  <c r="J40" s="1"/>
  <c r="F40"/>
  <c r="I38"/>
  <c r="G38"/>
  <c r="H38"/>
  <c r="J38" s="1"/>
  <c r="F38"/>
  <c r="I39"/>
  <c r="G39"/>
  <c r="H39"/>
  <c r="J39" s="1"/>
  <c r="F39"/>
  <c r="I41"/>
  <c r="G41"/>
  <c r="M47" s="1"/>
  <c r="H41"/>
  <c r="J41" s="1"/>
  <c r="F41"/>
  <c r="L47" s="1"/>
  <c r="D43" l="1"/>
  <c r="K38"/>
  <c r="L38" s="1"/>
  <c r="M38" s="1"/>
  <c r="K41"/>
  <c r="L41" s="1"/>
  <c r="M41" s="1"/>
  <c r="J47" s="1"/>
  <c r="K42"/>
  <c r="L42" s="1"/>
  <c r="M42" s="1"/>
  <c r="J48" s="1"/>
  <c r="E43"/>
  <c r="I37"/>
  <c r="I43" s="1"/>
  <c r="G37"/>
  <c r="H37"/>
  <c r="H43" s="1"/>
  <c r="F37"/>
  <c r="K39"/>
  <c r="L39" s="1"/>
  <c r="M39" s="1"/>
  <c r="K40"/>
  <c r="L40" s="1"/>
  <c r="M40" s="1"/>
  <c r="F43" l="1"/>
  <c r="L46"/>
  <c r="L50" s="1"/>
  <c r="G43"/>
  <c r="M46"/>
  <c r="M50" s="1"/>
  <c r="J37"/>
  <c r="K37" s="1"/>
  <c r="K43" s="1"/>
  <c r="J43" l="1"/>
  <c r="L37"/>
  <c r="M37" s="1"/>
  <c r="L43" l="1"/>
  <c r="J46"/>
  <c r="J50" s="1"/>
  <c r="J52" s="1"/>
  <c r="M43"/>
</calcChain>
</file>

<file path=xl/comments1.xml><?xml version="1.0" encoding="utf-8"?>
<comments xmlns="http://schemas.openxmlformats.org/spreadsheetml/2006/main">
  <authors>
    <author>user08</author>
    <author>DSGA</author>
    <author>Diego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user08:</t>
        </r>
        <r>
          <rPr>
            <sz val="9"/>
            <color indexed="81"/>
            <rFont val="Tahoma"/>
            <family val="2"/>
          </rPr>
          <t xml:space="preserve">
Inserisci il nome della scheda</t>
        </r>
      </text>
    </comment>
    <comment ref="B4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TITOLO MODULO</t>
        </r>
      </text>
    </comment>
    <comment ref="F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B5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MASSIMO FINANZIAMENTO CON 20 ALUNNI
</t>
        </r>
      </text>
    </comment>
    <comment ref="F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B6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INSERIRE IL TOTALE ORE DEL MODULO</t>
        </r>
      </text>
    </comment>
    <comment ref="F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B7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COEFICENTE PREVISTO NEL PON</t>
        </r>
      </text>
    </comment>
    <comment ref="F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1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1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1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1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1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C15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dato presente sul bando</t>
        </r>
      </text>
    </comment>
    <comment ref="F1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C16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dato presente sul bando</t>
        </r>
      </text>
    </comment>
    <comment ref="F1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C17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dato presente sul bando</t>
        </r>
      </text>
    </comment>
    <comment ref="F1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C18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dato presente sul bando</t>
        </r>
      </text>
    </comment>
    <comment ref="F1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C19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dato presente sul bando</t>
        </r>
      </text>
    </comment>
    <comment ref="F1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1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1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1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C20" authorId="1">
      <text>
        <r>
          <rPr>
            <b/>
            <sz val="9"/>
            <color indexed="81"/>
            <rFont val="Tahoma"/>
            <family val="2"/>
          </rPr>
          <t>DSGA:</t>
        </r>
        <r>
          <rPr>
            <sz val="9"/>
            <color indexed="81"/>
            <rFont val="Tahoma"/>
            <family val="2"/>
          </rPr>
          <t xml:space="preserve">
dato presente sul bando</t>
        </r>
      </text>
    </comment>
    <comment ref="F2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4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5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6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7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8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2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2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2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29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3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3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3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30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3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3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3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31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3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3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3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32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F3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H3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J3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  <comment ref="L33" authorId="2">
      <text>
        <r>
          <rPr>
            <b/>
            <sz val="9"/>
            <color indexed="81"/>
            <rFont val="Tahoma"/>
            <family val="2"/>
          </rPr>
          <t>Diego:</t>
        </r>
        <r>
          <rPr>
            <sz val="9"/>
            <color indexed="81"/>
            <rFont val="Tahoma"/>
            <family val="2"/>
          </rPr>
          <t xml:space="preserve">
TOTALE ALUNNI PRESENTI A LEZIONE</t>
        </r>
      </text>
    </comment>
  </commentList>
</comments>
</file>

<file path=xl/sharedStrings.xml><?xml version="1.0" encoding="utf-8"?>
<sst xmlns="http://schemas.openxmlformats.org/spreadsheetml/2006/main" count="86" uniqueCount="61">
  <si>
    <t>ORE</t>
  </si>
  <si>
    <t>IMPORTO  orario lordo Stato</t>
  </si>
  <si>
    <t>IMPORTO  totale lordo Stato</t>
  </si>
  <si>
    <t>IMPORTO totale  lordo dip.</t>
  </si>
  <si>
    <t>IMPORTO     IRPEF 38%</t>
  </si>
  <si>
    <t>NETTO DIPENDENTE</t>
  </si>
  <si>
    <t>TOTALE</t>
  </si>
  <si>
    <t>Controllo</t>
  </si>
  <si>
    <t>FONDO CREDITO</t>
  </si>
  <si>
    <t>Imponibile IRPEF</t>
  </si>
  <si>
    <t>TOTALI</t>
  </si>
  <si>
    <t>Dirigente Scolastico</t>
  </si>
  <si>
    <t>Dsga</t>
  </si>
  <si>
    <t>Gruppo di Coordinamento</t>
  </si>
  <si>
    <t>iva 22%</t>
  </si>
  <si>
    <t>Riepilogo e Controllo</t>
  </si>
  <si>
    <t>Toner, carta, consumabili etc. etc.</t>
  </si>
  <si>
    <t>tipologia incarico</t>
  </si>
  <si>
    <t>CALCOLO ATTRIBUZIONE COSTI AL PERSONALE REALI</t>
  </si>
  <si>
    <t>importo INPDAP a carico dello stato</t>
  </si>
  <si>
    <t>IMPORTO       IRAP a carico dello stato</t>
  </si>
  <si>
    <t>ECONOMIE/ECCEDENZE</t>
  </si>
  <si>
    <t>Coordinatore di progetto</t>
  </si>
  <si>
    <t>Referente valutazione</t>
  </si>
  <si>
    <t>Collaboratori Scolastici</t>
  </si>
  <si>
    <t>Materiale  di consumo, pubblicità</t>
  </si>
  <si>
    <t>Totale Gruppo di coordinamento</t>
  </si>
  <si>
    <t>Totale Collaboratori scolastici</t>
  </si>
  <si>
    <t>Totale Ass. Amm.vi</t>
  </si>
  <si>
    <t>L. Stato</t>
  </si>
  <si>
    <t>L. Dip.</t>
  </si>
  <si>
    <t>MODULO</t>
  </si>
  <si>
    <t>NUMERO ALUNNI (MAX 20)</t>
  </si>
  <si>
    <t xml:space="preserve">COSTO UNITARIO FISSO </t>
  </si>
  <si>
    <t>TOTALE IMPORTO DI PREVISIONE MODULO</t>
  </si>
  <si>
    <t>TOTALE COSTO REALE</t>
  </si>
  <si>
    <t>N. ALUNNI</t>
  </si>
  <si>
    <t>PREVISIONE</t>
  </si>
  <si>
    <r>
      <rPr>
        <b/>
        <sz val="11"/>
        <color theme="1"/>
        <rFont val="Calibri"/>
        <family val="2"/>
        <scheme val="minor"/>
      </rPr>
      <t>costo fisso</t>
    </r>
    <r>
      <rPr>
        <sz val="11"/>
        <color theme="1"/>
        <rFont val="Calibri"/>
        <family val="2"/>
        <scheme val="minor"/>
      </rPr>
      <t xml:space="preserve"> consumo e pubbl.</t>
    </r>
  </si>
  <si>
    <t>IMPORTO EROGABILE</t>
  </si>
  <si>
    <t>Assistenti Amministrativi</t>
  </si>
  <si>
    <t>CONSUNTIVO</t>
  </si>
  <si>
    <t>Lordo</t>
  </si>
  <si>
    <t>Imponibile</t>
  </si>
  <si>
    <t>%  attribuita</t>
  </si>
  <si>
    <t>quota max</t>
  </si>
  <si>
    <t>n° totale ore</t>
  </si>
  <si>
    <t>quota</t>
  </si>
  <si>
    <t>COSTO/LEZIONE</t>
  </si>
  <si>
    <t>INPDAP DIPEND.</t>
  </si>
  <si>
    <t>Compenso h</t>
  </si>
  <si>
    <t xml:space="preserve">Compenso h </t>
  </si>
  <si>
    <t>Totale mat. consumo, pubblicità</t>
  </si>
  <si>
    <t>SCHEDA GESTIONE CONTABILE - PON FSE 2014-2020</t>
  </si>
  <si>
    <t>IRAP</t>
  </si>
  <si>
    <t>INPDAP</t>
  </si>
  <si>
    <t>NON EROGABILE</t>
  </si>
  <si>
    <t>Modulo 1</t>
  </si>
  <si>
    <t>NUMERO ORE MODULO (MAX 120)</t>
  </si>
  <si>
    <t>FONDI PREVISTI</t>
  </si>
  <si>
    <t>Aiutaci a condividere tutto il materiale iscriviti ad ANAA Scuole</t>
  </si>
</sst>
</file>

<file path=xl/styles.xml><?xml version="1.0" encoding="utf-8"?>
<styleSheet xmlns="http://schemas.openxmlformats.org/spreadsheetml/2006/main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&quot;€&quot;\ #,##0.00"/>
    <numFmt numFmtId="167" formatCode="h:mm;@"/>
    <numFmt numFmtId="168" formatCode="[h]:mm:ss;@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u/>
      <sz val="11"/>
      <color theme="10"/>
      <name val="Calibri"/>
      <family val="2"/>
    </font>
    <font>
      <i/>
      <u/>
      <sz val="16"/>
      <color theme="10"/>
      <name val="Calibri"/>
      <family val="2"/>
    </font>
    <font>
      <i/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E3ECD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0" fillId="0" borderId="1" xfId="0" applyBorder="1" applyAlignment="1" applyProtection="1">
      <alignment vertical="center"/>
    </xf>
    <xf numFmtId="0" fontId="15" fillId="0" borderId="1" xfId="0" applyFont="1" applyFill="1" applyBorder="1" applyAlignment="1" applyProtection="1">
      <alignment vertical="center"/>
    </xf>
    <xf numFmtId="0" fontId="0" fillId="0" borderId="0" xfId="0" applyProtection="1"/>
    <xf numFmtId="0" fontId="0" fillId="2" borderId="5" xfId="0" applyFill="1" applyBorder="1" applyAlignment="1" applyProtection="1">
      <alignment horizontal="center" vertical="center"/>
      <protection locked="0"/>
    </xf>
    <xf numFmtId="164" fontId="0" fillId="3" borderId="1" xfId="2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12" fillId="0" borderId="1" xfId="0" applyFont="1" applyFill="1" applyBorder="1" applyAlignment="1" applyProtection="1">
      <alignment vertical="center"/>
    </xf>
    <xf numFmtId="164" fontId="12" fillId="0" borderId="1" xfId="0" applyNumberFormat="1" applyFont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2" fillId="0" borderId="2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vertical="center"/>
    </xf>
    <xf numFmtId="10" fontId="0" fillId="0" borderId="5" xfId="0" applyNumberFormat="1" applyFont="1" applyFill="1" applyBorder="1" applyAlignment="1" applyProtection="1">
      <alignment vertical="center"/>
    </xf>
    <xf numFmtId="167" fontId="0" fillId="0" borderId="2" xfId="0" applyNumberFormat="1" applyFont="1" applyFill="1" applyBorder="1" applyAlignment="1" applyProtection="1">
      <alignment horizontal="center" vertical="center"/>
    </xf>
    <xf numFmtId="164" fontId="0" fillId="0" borderId="9" xfId="2" applyFont="1" applyFill="1" applyBorder="1" applyAlignment="1" applyProtection="1">
      <alignment vertical="center"/>
    </xf>
    <xf numFmtId="0" fontId="0" fillId="0" borderId="2" xfId="0" applyFont="1" applyFill="1" applyBorder="1" applyAlignment="1" applyProtection="1">
      <alignment horizontal="left" vertical="center"/>
    </xf>
    <xf numFmtId="0" fontId="0" fillId="0" borderId="2" xfId="0" applyFill="1" applyBorder="1" applyAlignment="1" applyProtection="1">
      <alignment vertical="center"/>
    </xf>
    <xf numFmtId="164" fontId="0" fillId="0" borderId="1" xfId="2" applyFont="1" applyFill="1" applyBorder="1" applyAlignment="1" applyProtection="1">
      <alignment vertical="center"/>
    </xf>
    <xf numFmtId="0" fontId="0" fillId="0" borderId="2" xfId="0" applyFill="1" applyBorder="1" applyAlignment="1" applyProtection="1">
      <alignment horizontal="left" vertical="center"/>
    </xf>
    <xf numFmtId="2" fontId="0" fillId="0" borderId="2" xfId="0" applyNumberFormat="1" applyFont="1" applyFill="1" applyBorder="1" applyAlignment="1" applyProtection="1">
      <alignment horizontal="center" vertical="center"/>
    </xf>
    <xf numFmtId="166" fontId="0" fillId="0" borderId="9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10" fontId="2" fillId="0" borderId="6" xfId="0" applyNumberFormat="1" applyFont="1" applyFill="1" applyBorder="1" applyAlignment="1" applyProtection="1">
      <alignment vertical="center"/>
    </xf>
    <xf numFmtId="164" fontId="2" fillId="0" borderId="10" xfId="2" applyFont="1" applyFill="1" applyBorder="1" applyAlignment="1" applyProtection="1">
      <alignment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10" fontId="2" fillId="0" borderId="0" xfId="0" applyNumberFormat="1" applyFont="1" applyFill="1" applyBorder="1" applyAlignment="1" applyProtection="1">
      <alignment vertical="center"/>
    </xf>
    <xf numFmtId="164" fontId="2" fillId="0" borderId="0" xfId="2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164" fontId="0" fillId="0" borderId="5" xfId="2" applyFont="1" applyBorder="1" applyAlignment="1" applyProtection="1">
      <alignment horizontal="center" vertical="center"/>
    </xf>
    <xf numFmtId="0" fontId="0" fillId="0" borderId="0" xfId="0" applyFont="1" applyFill="1" applyAlignment="1" applyProtection="1">
      <alignment vertical="center"/>
    </xf>
    <xf numFmtId="0" fontId="7" fillId="0" borderId="1" xfId="0" applyFont="1" applyFill="1" applyBorder="1" applyAlignment="1" applyProtection="1">
      <alignment horizontal="center" vertical="center" wrapText="1"/>
    </xf>
    <xf numFmtId="165" fontId="8" fillId="0" borderId="1" xfId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vertical="center"/>
    </xf>
    <xf numFmtId="164" fontId="11" fillId="0" borderId="1" xfId="2" applyFont="1" applyFill="1" applyBorder="1" applyAlignment="1" applyProtection="1">
      <alignment horizontal="right" vertical="center" wrapText="1"/>
    </xf>
    <xf numFmtId="0" fontId="2" fillId="0" borderId="4" xfId="0" applyFont="1" applyFill="1" applyBorder="1" applyAlignment="1" applyProtection="1">
      <alignment vertical="center"/>
    </xf>
    <xf numFmtId="0" fontId="2" fillId="0" borderId="3" xfId="0" applyFont="1" applyFill="1" applyBorder="1" applyAlignment="1" applyProtection="1">
      <alignment vertical="center"/>
    </xf>
    <xf numFmtId="164" fontId="2" fillId="0" borderId="1" xfId="2" applyFont="1" applyFill="1" applyBorder="1" applyAlignment="1" applyProtection="1">
      <alignment vertical="center"/>
    </xf>
    <xf numFmtId="164" fontId="3" fillId="0" borderId="1" xfId="2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vertical="center"/>
    </xf>
    <xf numFmtId="0" fontId="0" fillId="0" borderId="1" xfId="0" applyFont="1" applyFill="1" applyBorder="1" applyAlignment="1" applyProtection="1">
      <alignment vertical="center" wrapText="1"/>
    </xf>
    <xf numFmtId="164" fontId="3" fillId="0" borderId="1" xfId="2" applyFont="1" applyFill="1" applyBorder="1" applyAlignment="1" applyProtection="1">
      <alignment horizontal="right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164" fontId="6" fillId="0" borderId="1" xfId="2" applyFont="1" applyFill="1" applyBorder="1" applyAlignment="1" applyProtection="1">
      <alignment vertical="center"/>
    </xf>
    <xf numFmtId="164" fontId="15" fillId="0" borderId="1" xfId="2" applyFont="1" applyBorder="1" applyAlignment="1" applyProtection="1">
      <alignment vertical="center"/>
    </xf>
    <xf numFmtId="165" fontId="9" fillId="0" borderId="1" xfId="1" applyFont="1" applyFill="1" applyBorder="1" applyAlignment="1" applyProtection="1">
      <alignment horizontal="center" vertical="center" wrapText="1"/>
    </xf>
    <xf numFmtId="165" fontId="4" fillId="0" borderId="1" xfId="1" applyFont="1" applyFill="1" applyBorder="1" applyAlignment="1" applyProtection="1">
      <alignment horizontal="center" vertical="center" wrapText="1"/>
    </xf>
    <xf numFmtId="0" fontId="17" fillId="0" borderId="5" xfId="0" applyFont="1" applyBorder="1" applyAlignment="1" applyProtection="1">
      <alignment horizontal="center" vertical="center"/>
    </xf>
    <xf numFmtId="164" fontId="0" fillId="0" borderId="1" xfId="0" applyNumberFormat="1" applyFont="1" applyFill="1" applyBorder="1" applyAlignment="1" applyProtection="1">
      <alignment vertical="center"/>
    </xf>
    <xf numFmtId="0" fontId="4" fillId="0" borderId="1" xfId="0" applyFont="1" applyBorder="1" applyProtection="1"/>
    <xf numFmtId="164" fontId="16" fillId="0" borderId="1" xfId="2" applyFont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166" fontId="0" fillId="2" borderId="1" xfId="0" applyNumberForma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68" fontId="0" fillId="0" borderId="2" xfId="0" applyNumberFormat="1" applyFont="1" applyFill="1" applyBorder="1" applyAlignment="1" applyProtection="1">
      <alignment horizontal="center" vertical="center"/>
    </xf>
    <xf numFmtId="0" fontId="15" fillId="0" borderId="12" xfId="0" applyFont="1" applyFill="1" applyBorder="1" applyAlignment="1" applyProtection="1">
      <alignment horizontal="right" vertical="center"/>
    </xf>
    <xf numFmtId="164" fontId="15" fillId="0" borderId="0" xfId="2" applyNumberFormat="1" applyFont="1" applyBorder="1" applyAlignment="1" applyProtection="1">
      <alignment horizontal="center" vertical="center"/>
    </xf>
    <xf numFmtId="164" fontId="21" fillId="0" borderId="0" xfId="0" applyNumberFormat="1" applyFont="1" applyProtection="1"/>
    <xf numFmtId="0" fontId="20" fillId="0" borderId="0" xfId="0" applyFont="1" applyProtection="1"/>
    <xf numFmtId="0" fontId="22" fillId="0" borderId="5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right" vertical="center"/>
    </xf>
    <xf numFmtId="0" fontId="0" fillId="0" borderId="1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</xf>
    <xf numFmtId="0" fontId="18" fillId="0" borderId="7" xfId="0" applyFont="1" applyFill="1" applyBorder="1" applyAlignment="1" applyProtection="1">
      <alignment horizontal="center" vertical="center" wrapText="1"/>
    </xf>
    <xf numFmtId="0" fontId="18" fillId="0" borderId="8" xfId="0" applyFont="1" applyFill="1" applyBorder="1" applyAlignment="1" applyProtection="1">
      <alignment horizontal="center" vertical="center" wrapText="1"/>
    </xf>
    <xf numFmtId="0" fontId="18" fillId="0" borderId="13" xfId="0" applyFont="1" applyFill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4" fillId="0" borderId="0" xfId="3" applyFont="1" applyAlignment="1" applyProtection="1">
      <alignment horizontal="left" vertical="center"/>
    </xf>
    <xf numFmtId="0" fontId="25" fillId="0" borderId="0" xfId="3" applyFont="1" applyAlignment="1" applyProtection="1">
      <alignment vertical="center"/>
    </xf>
  </cellXfs>
  <cellStyles count="4">
    <cellStyle name="Collegamento ipertestuale" xfId="3" builtinId="8"/>
    <cellStyle name="Migliaia" xfId="1" builtinId="3"/>
    <cellStyle name="Normale" xfId="0" builtinId="0"/>
    <cellStyle name="Valuta" xfId="2" builtinId="4"/>
  </cellStyles>
  <dxfs count="4"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166688</xdr:colOff>
      <xdr:row>2</xdr:row>
      <xdr:rowOff>83344</xdr:rowOff>
    </xdr:from>
    <xdr:to>
      <xdr:col>3</xdr:col>
      <xdr:colOff>123714</xdr:colOff>
      <xdr:row>6</xdr:row>
      <xdr:rowOff>168963</xdr:rowOff>
    </xdr:to>
    <xdr:pic>
      <xdr:nvPicPr>
        <xdr:cNvPr id="3" name="Immagine 2" descr="Logo100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93344" y="404813"/>
          <a:ext cx="885714" cy="8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naascuole.org/iscrizione-associazione-anaa-scuole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17"/>
  <sheetViews>
    <sheetView showGridLines="0" tabSelected="1" zoomScale="80" zoomScaleNormal="80" zoomScaleSheetLayoutView="50" workbookViewId="0">
      <selection sqref="A1:M1"/>
    </sheetView>
  </sheetViews>
  <sheetFormatPr defaultRowHeight="15"/>
  <cols>
    <col min="1" max="1" width="41.140625" style="3" customWidth="1"/>
    <col min="2" max="2" width="14.85546875" style="3" customWidth="1"/>
    <col min="3" max="3" width="13.85546875" style="3" customWidth="1"/>
    <col min="4" max="4" width="15.140625" style="6" customWidth="1"/>
    <col min="5" max="5" width="15.28515625" style="7" customWidth="1"/>
    <col min="6" max="6" width="16.140625" style="7" customWidth="1"/>
    <col min="7" max="7" width="13.28515625" style="3" customWidth="1"/>
    <col min="8" max="8" width="11.85546875" style="3" customWidth="1"/>
    <col min="9" max="9" width="12.140625" style="3" customWidth="1"/>
    <col min="10" max="10" width="13.7109375" style="3" customWidth="1"/>
    <col min="11" max="11" width="12.140625" style="3" customWidth="1"/>
    <col min="12" max="12" width="12.42578125" style="3" bestFit="1" customWidth="1"/>
    <col min="13" max="13" width="13.7109375" style="3" customWidth="1"/>
    <col min="14" max="16384" width="9.140625" style="3"/>
  </cols>
  <sheetData>
    <row r="1" spans="1:15" ht="24.75" customHeight="1">
      <c r="A1" s="82" t="s">
        <v>60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3"/>
      <c r="O1" s="83"/>
    </row>
    <row r="2" spans="1:15" ht="25.5" customHeight="1">
      <c r="A2" s="75" t="s">
        <v>53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</row>
    <row r="3" spans="1:15" ht="15" customHeight="1">
      <c r="A3" s="80" t="s">
        <v>59</v>
      </c>
      <c r="B3" s="81"/>
      <c r="F3" s="56" t="s">
        <v>36</v>
      </c>
      <c r="G3" s="68" t="s">
        <v>48</v>
      </c>
      <c r="H3" s="56" t="s">
        <v>36</v>
      </c>
      <c r="I3" s="56" t="s">
        <v>48</v>
      </c>
      <c r="J3" s="56" t="s">
        <v>36</v>
      </c>
      <c r="K3" s="68" t="s">
        <v>48</v>
      </c>
      <c r="L3" s="56" t="s">
        <v>36</v>
      </c>
      <c r="M3" s="68" t="s">
        <v>48</v>
      </c>
    </row>
    <row r="4" spans="1:15">
      <c r="A4" s="1" t="s">
        <v>31</v>
      </c>
      <c r="B4" s="62" t="s">
        <v>57</v>
      </c>
      <c r="F4" s="4">
        <v>20</v>
      </c>
      <c r="G4" s="35">
        <f>F4*$B$7</f>
        <v>69.400000000000006</v>
      </c>
      <c r="H4" s="4">
        <v>20</v>
      </c>
      <c r="I4" s="35">
        <f>H4*$B$7</f>
        <v>69.400000000000006</v>
      </c>
      <c r="J4" s="4">
        <v>20</v>
      </c>
      <c r="K4" s="35">
        <f>J4*$B$7</f>
        <v>69.400000000000006</v>
      </c>
      <c r="L4" s="4">
        <v>20</v>
      </c>
      <c r="M4" s="35">
        <f>L4*$B$7</f>
        <v>69.400000000000006</v>
      </c>
    </row>
    <row r="5" spans="1:15">
      <c r="A5" s="1" t="s">
        <v>32</v>
      </c>
      <c r="B5" s="60">
        <v>20</v>
      </c>
      <c r="F5" s="4">
        <v>20</v>
      </c>
      <c r="G5" s="35">
        <f t="shared" ref="G5:G33" si="0">F5*$B$7</f>
        <v>69.400000000000006</v>
      </c>
      <c r="H5" s="4">
        <v>20</v>
      </c>
      <c r="I5" s="35">
        <f t="shared" ref="I5:I33" si="1">H5*$B$7</f>
        <v>69.400000000000006</v>
      </c>
      <c r="J5" s="4">
        <v>20</v>
      </c>
      <c r="K5" s="35">
        <f t="shared" ref="K5:K33" si="2">J5*$B$7</f>
        <v>69.400000000000006</v>
      </c>
      <c r="L5" s="4">
        <v>20</v>
      </c>
      <c r="M5" s="35">
        <f t="shared" ref="M5:M33" si="3">L5*$B$7</f>
        <v>69.400000000000006</v>
      </c>
    </row>
    <row r="6" spans="1:15">
      <c r="A6" s="1" t="s">
        <v>58</v>
      </c>
      <c r="B6" s="60">
        <v>120</v>
      </c>
      <c r="F6" s="4">
        <v>20</v>
      </c>
      <c r="G6" s="35">
        <f t="shared" si="0"/>
        <v>69.400000000000006</v>
      </c>
      <c r="H6" s="4">
        <v>20</v>
      </c>
      <c r="I6" s="35">
        <f t="shared" si="1"/>
        <v>69.400000000000006</v>
      </c>
      <c r="J6" s="4">
        <v>20</v>
      </c>
      <c r="K6" s="35">
        <f t="shared" si="2"/>
        <v>69.400000000000006</v>
      </c>
      <c r="L6" s="4">
        <v>20</v>
      </c>
      <c r="M6" s="35">
        <f t="shared" si="3"/>
        <v>69.400000000000006</v>
      </c>
    </row>
    <row r="7" spans="1:15">
      <c r="A7" s="1" t="s">
        <v>33</v>
      </c>
      <c r="B7" s="61">
        <v>3.47</v>
      </c>
      <c r="F7" s="4">
        <v>20</v>
      </c>
      <c r="G7" s="35">
        <f t="shared" si="0"/>
        <v>69.400000000000006</v>
      </c>
      <c r="H7" s="4">
        <v>20</v>
      </c>
      <c r="I7" s="35">
        <f t="shared" si="1"/>
        <v>69.400000000000006</v>
      </c>
      <c r="J7" s="4">
        <v>20</v>
      </c>
      <c r="K7" s="35">
        <f t="shared" si="2"/>
        <v>69.400000000000006</v>
      </c>
      <c r="L7" s="4">
        <v>20</v>
      </c>
      <c r="M7" s="35">
        <f t="shared" si="3"/>
        <v>69.400000000000006</v>
      </c>
    </row>
    <row r="8" spans="1:15">
      <c r="A8" s="2" t="s">
        <v>34</v>
      </c>
      <c r="B8" s="53">
        <f t="shared" ref="B8" si="4">B5*B6*B7</f>
        <v>8328</v>
      </c>
      <c r="F8" s="4">
        <v>20</v>
      </c>
      <c r="G8" s="35">
        <f t="shared" si="0"/>
        <v>69.400000000000006</v>
      </c>
      <c r="H8" s="4">
        <v>20</v>
      </c>
      <c r="I8" s="35">
        <f t="shared" si="1"/>
        <v>69.400000000000006</v>
      </c>
      <c r="J8" s="4">
        <v>20</v>
      </c>
      <c r="K8" s="35">
        <f t="shared" si="2"/>
        <v>69.400000000000006</v>
      </c>
      <c r="L8" s="4">
        <v>20</v>
      </c>
      <c r="M8" s="35">
        <f t="shared" si="3"/>
        <v>69.400000000000006</v>
      </c>
    </row>
    <row r="9" spans="1:15">
      <c r="F9" s="4">
        <v>20</v>
      </c>
      <c r="G9" s="35">
        <f t="shared" si="0"/>
        <v>69.400000000000006</v>
      </c>
      <c r="H9" s="4">
        <v>20</v>
      </c>
      <c r="I9" s="35">
        <f t="shared" si="1"/>
        <v>69.400000000000006</v>
      </c>
      <c r="J9" s="4">
        <v>20</v>
      </c>
      <c r="K9" s="35">
        <f t="shared" si="2"/>
        <v>69.400000000000006</v>
      </c>
      <c r="L9" s="4">
        <v>20</v>
      </c>
      <c r="M9" s="35">
        <f t="shared" si="3"/>
        <v>69.400000000000006</v>
      </c>
    </row>
    <row r="10" spans="1:15">
      <c r="A10" s="8" t="s">
        <v>35</v>
      </c>
      <c r="B10" s="9">
        <f>H34</f>
        <v>7745.0400000000045</v>
      </c>
      <c r="F10" s="4">
        <v>20</v>
      </c>
      <c r="G10" s="35">
        <f t="shared" si="0"/>
        <v>69.400000000000006</v>
      </c>
      <c r="H10" s="4">
        <v>20</v>
      </c>
      <c r="I10" s="35">
        <f t="shared" si="1"/>
        <v>69.400000000000006</v>
      </c>
      <c r="J10" s="4">
        <v>20</v>
      </c>
      <c r="K10" s="35">
        <f t="shared" si="2"/>
        <v>69.400000000000006</v>
      </c>
      <c r="L10" s="4">
        <v>20</v>
      </c>
      <c r="M10" s="35">
        <f t="shared" si="3"/>
        <v>69.400000000000006</v>
      </c>
    </row>
    <row r="11" spans="1:15">
      <c r="A11" s="58" t="s">
        <v>56</v>
      </c>
      <c r="B11" s="59">
        <f>B8-B10</f>
        <v>582.95999999999549</v>
      </c>
      <c r="F11" s="4">
        <v>10</v>
      </c>
      <c r="G11" s="35">
        <f t="shared" si="0"/>
        <v>34.700000000000003</v>
      </c>
      <c r="H11" s="4">
        <v>10</v>
      </c>
      <c r="I11" s="35">
        <f t="shared" si="1"/>
        <v>34.700000000000003</v>
      </c>
      <c r="J11" s="4">
        <v>10</v>
      </c>
      <c r="K11" s="35">
        <f t="shared" si="2"/>
        <v>34.700000000000003</v>
      </c>
      <c r="L11" s="4">
        <v>10</v>
      </c>
      <c r="M11" s="35">
        <f t="shared" si="3"/>
        <v>34.700000000000003</v>
      </c>
    </row>
    <row r="12" spans="1:15" ht="15.75" thickBot="1">
      <c r="F12" s="4">
        <v>20</v>
      </c>
      <c r="G12" s="35">
        <f t="shared" si="0"/>
        <v>69.400000000000006</v>
      </c>
      <c r="H12" s="4">
        <v>20</v>
      </c>
      <c r="I12" s="35">
        <f t="shared" si="1"/>
        <v>69.400000000000006</v>
      </c>
      <c r="J12" s="4">
        <v>20</v>
      </c>
      <c r="K12" s="35">
        <f t="shared" si="2"/>
        <v>69.400000000000006</v>
      </c>
      <c r="L12" s="4">
        <v>20</v>
      </c>
      <c r="M12" s="35">
        <f t="shared" si="3"/>
        <v>69.400000000000006</v>
      </c>
    </row>
    <row r="13" spans="1:15" ht="15" customHeight="1">
      <c r="A13" s="10"/>
      <c r="B13" s="77" t="s">
        <v>37</v>
      </c>
      <c r="C13" s="78"/>
      <c r="D13" s="78"/>
      <c r="E13" s="79"/>
      <c r="F13" s="4">
        <v>20</v>
      </c>
      <c r="G13" s="35">
        <f t="shared" si="0"/>
        <v>69.400000000000006</v>
      </c>
      <c r="H13" s="4">
        <v>20</v>
      </c>
      <c r="I13" s="35">
        <f t="shared" si="1"/>
        <v>69.400000000000006</v>
      </c>
      <c r="J13" s="4">
        <v>20</v>
      </c>
      <c r="K13" s="35">
        <f t="shared" si="2"/>
        <v>69.400000000000006</v>
      </c>
      <c r="L13" s="4">
        <v>20</v>
      </c>
      <c r="M13" s="35">
        <f t="shared" si="3"/>
        <v>69.400000000000006</v>
      </c>
    </row>
    <row r="14" spans="1:15">
      <c r="A14" s="11" t="s">
        <v>17</v>
      </c>
      <c r="B14" s="12" t="s">
        <v>44</v>
      </c>
      <c r="C14" s="13" t="s">
        <v>45</v>
      </c>
      <c r="D14" s="14" t="s">
        <v>46</v>
      </c>
      <c r="E14" s="15" t="s">
        <v>51</v>
      </c>
      <c r="F14" s="4">
        <v>20</v>
      </c>
      <c r="G14" s="35">
        <f t="shared" si="0"/>
        <v>69.400000000000006</v>
      </c>
      <c r="H14" s="4">
        <v>20</v>
      </c>
      <c r="I14" s="35">
        <f t="shared" si="1"/>
        <v>69.400000000000006</v>
      </c>
      <c r="J14" s="4">
        <v>20</v>
      </c>
      <c r="K14" s="35">
        <f t="shared" si="2"/>
        <v>69.400000000000006</v>
      </c>
      <c r="L14" s="4">
        <v>20</v>
      </c>
      <c r="M14" s="35">
        <f t="shared" si="3"/>
        <v>69.400000000000006</v>
      </c>
    </row>
    <row r="15" spans="1:15">
      <c r="A15" s="16" t="s">
        <v>11</v>
      </c>
      <c r="B15" s="17">
        <f>C15/$B$8</f>
        <v>0.14409221902017291</v>
      </c>
      <c r="C15" s="5">
        <v>1200</v>
      </c>
      <c r="D15" s="63">
        <f>(C15/E15)/24</f>
        <v>1.5071590052750565</v>
      </c>
      <c r="E15" s="19">
        <f>25*1.327</f>
        <v>33.174999999999997</v>
      </c>
      <c r="F15" s="4">
        <v>20</v>
      </c>
      <c r="G15" s="35">
        <f t="shared" si="0"/>
        <v>69.400000000000006</v>
      </c>
      <c r="H15" s="4">
        <v>20</v>
      </c>
      <c r="I15" s="35">
        <f t="shared" si="1"/>
        <v>69.400000000000006</v>
      </c>
      <c r="J15" s="4">
        <v>20</v>
      </c>
      <c r="K15" s="35">
        <f t="shared" si="2"/>
        <v>69.400000000000006</v>
      </c>
      <c r="L15" s="4">
        <v>20</v>
      </c>
      <c r="M15" s="35">
        <f t="shared" si="3"/>
        <v>69.400000000000006</v>
      </c>
    </row>
    <row r="16" spans="1:15">
      <c r="A16" s="20" t="s">
        <v>12</v>
      </c>
      <c r="B16" s="17">
        <f t="shared" ref="B16:B19" si="5">C16/$B$8</f>
        <v>0.14409221902017291</v>
      </c>
      <c r="C16" s="5">
        <v>1200</v>
      </c>
      <c r="D16" s="63">
        <f>(C16/E16)/24</f>
        <v>2.0367013584798062</v>
      </c>
      <c r="E16" s="19">
        <f>18.5*1.327</f>
        <v>24.549499999999998</v>
      </c>
      <c r="F16" s="4">
        <v>20</v>
      </c>
      <c r="G16" s="35">
        <f t="shared" si="0"/>
        <v>69.400000000000006</v>
      </c>
      <c r="H16" s="4">
        <v>20</v>
      </c>
      <c r="I16" s="35">
        <f t="shared" si="1"/>
        <v>69.400000000000006</v>
      </c>
      <c r="J16" s="4">
        <v>20</v>
      </c>
      <c r="K16" s="35">
        <f t="shared" si="2"/>
        <v>69.400000000000006</v>
      </c>
      <c r="L16" s="4">
        <v>20</v>
      </c>
      <c r="M16" s="35">
        <f t="shared" si="3"/>
        <v>69.400000000000006</v>
      </c>
    </row>
    <row r="17" spans="1:13">
      <c r="A17" s="20" t="s">
        <v>23</v>
      </c>
      <c r="B17" s="17">
        <f t="shared" si="5"/>
        <v>0.14409221902017291</v>
      </c>
      <c r="C17" s="5">
        <v>1200</v>
      </c>
      <c r="D17" s="63">
        <f t="shared" ref="D17:D19" si="6">(C17/E17)/24</f>
        <v>2.1530842932500804</v>
      </c>
      <c r="E17" s="19">
        <f>17.5*1.327</f>
        <v>23.2225</v>
      </c>
      <c r="F17" s="4">
        <v>20</v>
      </c>
      <c r="G17" s="35">
        <f t="shared" si="0"/>
        <v>69.400000000000006</v>
      </c>
      <c r="H17" s="4">
        <v>20</v>
      </c>
      <c r="I17" s="35">
        <f t="shared" si="1"/>
        <v>69.400000000000006</v>
      </c>
      <c r="J17" s="4">
        <v>20</v>
      </c>
      <c r="K17" s="35">
        <f t="shared" si="2"/>
        <v>69.400000000000006</v>
      </c>
      <c r="L17" s="4">
        <v>20</v>
      </c>
      <c r="M17" s="35">
        <f t="shared" si="3"/>
        <v>69.400000000000006</v>
      </c>
    </row>
    <row r="18" spans="1:13">
      <c r="A18" s="16" t="s">
        <v>22</v>
      </c>
      <c r="B18" s="17">
        <f t="shared" si="5"/>
        <v>0.14409221902017291</v>
      </c>
      <c r="C18" s="5">
        <v>1200</v>
      </c>
      <c r="D18" s="63">
        <f t="shared" si="6"/>
        <v>2.1530842932500804</v>
      </c>
      <c r="E18" s="19">
        <f>17.5*1.327</f>
        <v>23.2225</v>
      </c>
      <c r="F18" s="4">
        <v>14</v>
      </c>
      <c r="G18" s="35">
        <f t="shared" si="0"/>
        <v>48.580000000000005</v>
      </c>
      <c r="H18" s="4">
        <v>14</v>
      </c>
      <c r="I18" s="35">
        <f t="shared" si="1"/>
        <v>48.580000000000005</v>
      </c>
      <c r="J18" s="4">
        <v>14</v>
      </c>
      <c r="K18" s="35">
        <f t="shared" si="2"/>
        <v>48.580000000000005</v>
      </c>
      <c r="L18" s="4">
        <v>14</v>
      </c>
      <c r="M18" s="35">
        <f t="shared" si="3"/>
        <v>48.580000000000005</v>
      </c>
    </row>
    <row r="19" spans="1:13">
      <c r="A19" s="21" t="s">
        <v>24</v>
      </c>
      <c r="B19" s="17">
        <f t="shared" si="5"/>
        <v>0.14409221902017291</v>
      </c>
      <c r="C19" s="5">
        <v>1200</v>
      </c>
      <c r="D19" s="63">
        <f t="shared" si="6"/>
        <v>3.0143180105501131</v>
      </c>
      <c r="E19" s="19">
        <f>12.5*1.327</f>
        <v>16.587499999999999</v>
      </c>
      <c r="F19" s="4">
        <v>10</v>
      </c>
      <c r="G19" s="35">
        <f t="shared" si="0"/>
        <v>34.700000000000003</v>
      </c>
      <c r="H19" s="4">
        <v>10</v>
      </c>
      <c r="I19" s="35">
        <f t="shared" si="1"/>
        <v>34.700000000000003</v>
      </c>
      <c r="J19" s="4">
        <v>10</v>
      </c>
      <c r="K19" s="35">
        <f t="shared" si="2"/>
        <v>34.700000000000003</v>
      </c>
      <c r="L19" s="4">
        <v>10</v>
      </c>
      <c r="M19" s="35">
        <f t="shared" si="3"/>
        <v>34.700000000000003</v>
      </c>
    </row>
    <row r="20" spans="1:13">
      <c r="A20" s="21" t="s">
        <v>40</v>
      </c>
      <c r="B20" s="17">
        <f>C20/$B$8</f>
        <v>0.14409221902017291</v>
      </c>
      <c r="C20" s="5">
        <v>1200</v>
      </c>
      <c r="D20" s="63">
        <f>(C20/E20)/24</f>
        <v>2.5985500090949252</v>
      </c>
      <c r="E20" s="19">
        <f>14.5*1.327</f>
        <v>19.241499999999998</v>
      </c>
      <c r="F20" s="4">
        <v>20</v>
      </c>
      <c r="G20" s="35">
        <f t="shared" si="0"/>
        <v>69.400000000000006</v>
      </c>
      <c r="H20" s="4">
        <v>20</v>
      </c>
      <c r="I20" s="35">
        <f t="shared" si="1"/>
        <v>69.400000000000006</v>
      </c>
      <c r="J20" s="4">
        <v>20</v>
      </c>
      <c r="K20" s="35">
        <f t="shared" si="2"/>
        <v>69.400000000000006</v>
      </c>
      <c r="L20" s="4">
        <v>20</v>
      </c>
      <c r="M20" s="35">
        <f t="shared" si="3"/>
        <v>69.400000000000006</v>
      </c>
    </row>
    <row r="21" spans="1:13">
      <c r="A21" s="23" t="s">
        <v>38</v>
      </c>
      <c r="B21" s="17">
        <f>C21/$B$8</f>
        <v>0.13544668587896252</v>
      </c>
      <c r="C21" s="22">
        <f>B8-SUM(C15:C20)</f>
        <v>1128</v>
      </c>
      <c r="D21" s="24"/>
      <c r="E21" s="25"/>
      <c r="F21" s="4">
        <v>12</v>
      </c>
      <c r="G21" s="35">
        <f t="shared" si="0"/>
        <v>41.64</v>
      </c>
      <c r="H21" s="4">
        <v>12</v>
      </c>
      <c r="I21" s="35">
        <f t="shared" si="1"/>
        <v>41.64</v>
      </c>
      <c r="J21" s="4">
        <v>12</v>
      </c>
      <c r="K21" s="35">
        <f t="shared" si="2"/>
        <v>41.64</v>
      </c>
      <c r="L21" s="4">
        <v>12</v>
      </c>
      <c r="M21" s="35">
        <f t="shared" si="3"/>
        <v>41.64</v>
      </c>
    </row>
    <row r="22" spans="1:13" ht="15.75" thickBot="1">
      <c r="A22" s="26" t="s">
        <v>10</v>
      </c>
      <c r="B22" s="27">
        <f>SUM(B13:B21)</f>
        <v>1</v>
      </c>
      <c r="C22" s="28">
        <f>SUM(C15:C21)</f>
        <v>8328</v>
      </c>
      <c r="D22" s="29"/>
      <c r="E22" s="30"/>
      <c r="F22" s="4">
        <v>20</v>
      </c>
      <c r="G22" s="35">
        <f t="shared" si="0"/>
        <v>69.400000000000006</v>
      </c>
      <c r="H22" s="4">
        <v>20</v>
      </c>
      <c r="I22" s="35">
        <f t="shared" si="1"/>
        <v>69.400000000000006</v>
      </c>
      <c r="J22" s="4">
        <v>20</v>
      </c>
      <c r="K22" s="35">
        <f t="shared" si="2"/>
        <v>69.400000000000006</v>
      </c>
      <c r="L22" s="4">
        <v>20</v>
      </c>
      <c r="M22" s="35">
        <f t="shared" si="3"/>
        <v>69.400000000000006</v>
      </c>
    </row>
    <row r="23" spans="1:13" ht="15.75" thickBot="1">
      <c r="A23" s="31"/>
      <c r="B23" s="32"/>
      <c r="C23" s="33"/>
      <c r="D23" s="34"/>
      <c r="E23" s="26"/>
      <c r="F23" s="4">
        <v>20</v>
      </c>
      <c r="G23" s="35">
        <f t="shared" si="0"/>
        <v>69.400000000000006</v>
      </c>
      <c r="H23" s="4">
        <v>20</v>
      </c>
      <c r="I23" s="35">
        <f t="shared" si="1"/>
        <v>69.400000000000006</v>
      </c>
      <c r="J23" s="4">
        <v>20</v>
      </c>
      <c r="K23" s="35">
        <f t="shared" si="2"/>
        <v>69.400000000000006</v>
      </c>
      <c r="L23" s="4">
        <v>20</v>
      </c>
      <c r="M23" s="35">
        <f t="shared" si="3"/>
        <v>69.400000000000006</v>
      </c>
    </row>
    <row r="24" spans="1:13" ht="15" customHeight="1">
      <c r="A24" s="10"/>
      <c r="B24" s="77" t="s">
        <v>41</v>
      </c>
      <c r="C24" s="78"/>
      <c r="D24" s="78"/>
      <c r="E24" s="79"/>
      <c r="F24" s="4">
        <v>12</v>
      </c>
      <c r="G24" s="35">
        <f t="shared" si="0"/>
        <v>41.64</v>
      </c>
      <c r="H24" s="4">
        <v>12</v>
      </c>
      <c r="I24" s="35">
        <f t="shared" si="1"/>
        <v>41.64</v>
      </c>
      <c r="J24" s="4">
        <v>12</v>
      </c>
      <c r="K24" s="35">
        <f t="shared" si="2"/>
        <v>41.64</v>
      </c>
      <c r="L24" s="4">
        <v>12</v>
      </c>
      <c r="M24" s="35">
        <f t="shared" si="3"/>
        <v>41.64</v>
      </c>
    </row>
    <row r="25" spans="1:13">
      <c r="A25" s="11" t="s">
        <v>17</v>
      </c>
      <c r="B25" s="12" t="s">
        <v>44</v>
      </c>
      <c r="C25" s="13" t="s">
        <v>47</v>
      </c>
      <c r="D25" s="14" t="s">
        <v>46</v>
      </c>
      <c r="E25" s="15" t="s">
        <v>50</v>
      </c>
      <c r="F25" s="4">
        <v>20</v>
      </c>
      <c r="G25" s="35">
        <f t="shared" si="0"/>
        <v>69.400000000000006</v>
      </c>
      <c r="H25" s="4">
        <v>20</v>
      </c>
      <c r="I25" s="35">
        <f t="shared" si="1"/>
        <v>69.400000000000006</v>
      </c>
      <c r="J25" s="4">
        <v>20</v>
      </c>
      <c r="K25" s="35">
        <f t="shared" si="2"/>
        <v>69.400000000000006</v>
      </c>
      <c r="L25" s="4">
        <v>20</v>
      </c>
      <c r="M25" s="35">
        <f t="shared" si="3"/>
        <v>69.400000000000006</v>
      </c>
    </row>
    <row r="26" spans="1:13" ht="15" customHeight="1">
      <c r="A26" s="16" t="s">
        <v>11</v>
      </c>
      <c r="B26" s="17">
        <f t="shared" ref="B26:B32" si="7">B15</f>
        <v>0.14409221902017291</v>
      </c>
      <c r="C26" s="22">
        <f>$B$10*B26</f>
        <v>1116.0000000000007</v>
      </c>
      <c r="D26" s="63">
        <f>(C26/E26)/24</f>
        <v>1.4016578749058037</v>
      </c>
      <c r="E26" s="19">
        <f>25*1.327</f>
        <v>33.174999999999997</v>
      </c>
      <c r="F26" s="4">
        <v>20</v>
      </c>
      <c r="G26" s="35">
        <f t="shared" si="0"/>
        <v>69.400000000000006</v>
      </c>
      <c r="H26" s="4">
        <v>20</v>
      </c>
      <c r="I26" s="35">
        <f t="shared" si="1"/>
        <v>69.400000000000006</v>
      </c>
      <c r="J26" s="4">
        <v>20</v>
      </c>
      <c r="K26" s="35">
        <f t="shared" si="2"/>
        <v>69.400000000000006</v>
      </c>
      <c r="L26" s="4">
        <v>20</v>
      </c>
      <c r="M26" s="35">
        <f t="shared" si="3"/>
        <v>69.400000000000006</v>
      </c>
    </row>
    <row r="27" spans="1:13" ht="15" customHeight="1">
      <c r="A27" s="20" t="s">
        <v>12</v>
      </c>
      <c r="B27" s="17">
        <f t="shared" si="7"/>
        <v>0.14409221902017291</v>
      </c>
      <c r="C27" s="22">
        <f t="shared" ref="C27:C32" si="8">$B$10*B27</f>
        <v>1116.0000000000007</v>
      </c>
      <c r="D27" s="63">
        <f>(C27/E27)/24</f>
        <v>1.894132263386221</v>
      </c>
      <c r="E27" s="19">
        <f>18.5*1.327</f>
        <v>24.549499999999998</v>
      </c>
      <c r="F27" s="4">
        <v>20</v>
      </c>
      <c r="G27" s="35">
        <f t="shared" si="0"/>
        <v>69.400000000000006</v>
      </c>
      <c r="H27" s="4">
        <v>20</v>
      </c>
      <c r="I27" s="35">
        <f t="shared" si="1"/>
        <v>69.400000000000006</v>
      </c>
      <c r="J27" s="4">
        <v>20</v>
      </c>
      <c r="K27" s="35">
        <f t="shared" si="2"/>
        <v>69.400000000000006</v>
      </c>
      <c r="L27" s="4">
        <v>20</v>
      </c>
      <c r="M27" s="35">
        <f t="shared" si="3"/>
        <v>69.400000000000006</v>
      </c>
    </row>
    <row r="28" spans="1:13" ht="15" customHeight="1">
      <c r="A28" s="20" t="s">
        <v>23</v>
      </c>
      <c r="B28" s="17">
        <f t="shared" si="7"/>
        <v>0.14409221902017291</v>
      </c>
      <c r="C28" s="22">
        <f t="shared" si="8"/>
        <v>1116.0000000000007</v>
      </c>
      <c r="D28" s="63">
        <f t="shared" ref="D28:D31" si="9">(C28/E28)/24</f>
        <v>2.0023683927225764</v>
      </c>
      <c r="E28" s="19">
        <f>17.5*1.327</f>
        <v>23.2225</v>
      </c>
      <c r="F28" s="4">
        <v>20</v>
      </c>
      <c r="G28" s="35">
        <f t="shared" si="0"/>
        <v>69.400000000000006</v>
      </c>
      <c r="H28" s="4">
        <v>20</v>
      </c>
      <c r="I28" s="35">
        <f t="shared" si="1"/>
        <v>69.400000000000006</v>
      </c>
      <c r="J28" s="4">
        <v>20</v>
      </c>
      <c r="K28" s="35">
        <f t="shared" si="2"/>
        <v>69.400000000000006</v>
      </c>
      <c r="L28" s="4">
        <v>20</v>
      </c>
      <c r="M28" s="35">
        <f t="shared" si="3"/>
        <v>69.400000000000006</v>
      </c>
    </row>
    <row r="29" spans="1:13" ht="15" customHeight="1">
      <c r="A29" s="16" t="s">
        <v>22</v>
      </c>
      <c r="B29" s="17">
        <f t="shared" si="7"/>
        <v>0.14409221902017291</v>
      </c>
      <c r="C29" s="22">
        <f t="shared" si="8"/>
        <v>1116.0000000000007</v>
      </c>
      <c r="D29" s="63">
        <f t="shared" si="9"/>
        <v>2.0023683927225764</v>
      </c>
      <c r="E29" s="19">
        <f>17.5*1.327</f>
        <v>23.2225</v>
      </c>
      <c r="F29" s="4">
        <v>20</v>
      </c>
      <c r="G29" s="35">
        <f t="shared" si="0"/>
        <v>69.400000000000006</v>
      </c>
      <c r="H29" s="4">
        <v>20</v>
      </c>
      <c r="I29" s="35">
        <f t="shared" si="1"/>
        <v>69.400000000000006</v>
      </c>
      <c r="J29" s="4">
        <v>20</v>
      </c>
      <c r="K29" s="35">
        <f t="shared" si="2"/>
        <v>69.400000000000006</v>
      </c>
      <c r="L29" s="4">
        <v>20</v>
      </c>
      <c r="M29" s="35">
        <f t="shared" si="3"/>
        <v>69.400000000000006</v>
      </c>
    </row>
    <row r="30" spans="1:13" ht="15" customHeight="1">
      <c r="A30" s="21" t="s">
        <v>24</v>
      </c>
      <c r="B30" s="17">
        <f t="shared" si="7"/>
        <v>0.14409221902017291</v>
      </c>
      <c r="C30" s="22">
        <f t="shared" si="8"/>
        <v>1116.0000000000007</v>
      </c>
      <c r="D30" s="63">
        <f t="shared" si="9"/>
        <v>2.8033157498116075</v>
      </c>
      <c r="E30" s="19">
        <f>12.5*1.327</f>
        <v>16.587499999999999</v>
      </c>
      <c r="F30" s="4">
        <v>20</v>
      </c>
      <c r="G30" s="35">
        <f t="shared" si="0"/>
        <v>69.400000000000006</v>
      </c>
      <c r="H30" s="4">
        <v>20</v>
      </c>
      <c r="I30" s="35">
        <f t="shared" si="1"/>
        <v>69.400000000000006</v>
      </c>
      <c r="J30" s="4">
        <v>20</v>
      </c>
      <c r="K30" s="35">
        <f t="shared" si="2"/>
        <v>69.400000000000006</v>
      </c>
      <c r="L30" s="4">
        <v>20</v>
      </c>
      <c r="M30" s="35">
        <f t="shared" si="3"/>
        <v>69.400000000000006</v>
      </c>
    </row>
    <row r="31" spans="1:13" ht="15" customHeight="1">
      <c r="A31" s="21" t="s">
        <v>40</v>
      </c>
      <c r="B31" s="17">
        <f t="shared" si="7"/>
        <v>0.14409221902017291</v>
      </c>
      <c r="C31" s="22">
        <f t="shared" si="8"/>
        <v>1116.0000000000007</v>
      </c>
      <c r="D31" s="63">
        <f t="shared" si="9"/>
        <v>2.416651508458282</v>
      </c>
      <c r="E31" s="19">
        <f>14.5*1.327</f>
        <v>19.241499999999998</v>
      </c>
      <c r="F31" s="4">
        <v>20</v>
      </c>
      <c r="G31" s="35">
        <f t="shared" si="0"/>
        <v>69.400000000000006</v>
      </c>
      <c r="H31" s="4">
        <v>20</v>
      </c>
      <c r="I31" s="35">
        <f t="shared" si="1"/>
        <v>69.400000000000006</v>
      </c>
      <c r="J31" s="4">
        <v>20</v>
      </c>
      <c r="K31" s="35">
        <f t="shared" si="2"/>
        <v>69.400000000000006</v>
      </c>
      <c r="L31" s="4">
        <v>20</v>
      </c>
      <c r="M31" s="35">
        <f t="shared" si="3"/>
        <v>69.400000000000006</v>
      </c>
    </row>
    <row r="32" spans="1:13" ht="15" customHeight="1">
      <c r="A32" s="23" t="s">
        <v>38</v>
      </c>
      <c r="B32" s="17">
        <f t="shared" si="7"/>
        <v>0.13544668587896252</v>
      </c>
      <c r="C32" s="22">
        <f t="shared" si="8"/>
        <v>1049.0400000000004</v>
      </c>
      <c r="D32" s="24"/>
      <c r="E32" s="25"/>
      <c r="F32" s="4">
        <v>20</v>
      </c>
      <c r="G32" s="35">
        <f t="shared" si="0"/>
        <v>69.400000000000006</v>
      </c>
      <c r="H32" s="4">
        <v>20</v>
      </c>
      <c r="I32" s="35">
        <f t="shared" si="1"/>
        <v>69.400000000000006</v>
      </c>
      <c r="J32" s="4">
        <v>20</v>
      </c>
      <c r="K32" s="35">
        <f t="shared" si="2"/>
        <v>69.400000000000006</v>
      </c>
      <c r="L32" s="4">
        <v>20</v>
      </c>
      <c r="M32" s="35">
        <f t="shared" si="3"/>
        <v>69.400000000000006</v>
      </c>
    </row>
    <row r="33" spans="1:13" ht="15" customHeight="1" thickBot="1">
      <c r="A33" s="26" t="s">
        <v>10</v>
      </c>
      <c r="B33" s="27">
        <f>SUM(B24:B32)</f>
        <v>1</v>
      </c>
      <c r="C33" s="28">
        <f>SUM(C26:C32)</f>
        <v>7745.0400000000045</v>
      </c>
      <c r="D33" s="29"/>
      <c r="E33" s="30"/>
      <c r="F33" s="4">
        <v>20</v>
      </c>
      <c r="G33" s="35">
        <f t="shared" si="0"/>
        <v>69.400000000000006</v>
      </c>
      <c r="H33" s="4">
        <v>20</v>
      </c>
      <c r="I33" s="35">
        <f t="shared" si="1"/>
        <v>69.400000000000006</v>
      </c>
      <c r="J33" s="4">
        <v>20</v>
      </c>
      <c r="K33" s="35">
        <f t="shared" si="2"/>
        <v>69.400000000000006</v>
      </c>
      <c r="L33" s="4">
        <v>20</v>
      </c>
      <c r="M33" s="35">
        <f t="shared" si="3"/>
        <v>69.400000000000006</v>
      </c>
    </row>
    <row r="34" spans="1:13" ht="15" customHeight="1">
      <c r="F34" s="64" t="s">
        <v>35</v>
      </c>
      <c r="G34" s="64"/>
      <c r="H34" s="65">
        <f>SUM(G4:G33)+I34+K34+M34</f>
        <v>7745.0400000000045</v>
      </c>
      <c r="I34" s="66">
        <f>SUM(I4:I33)</f>
        <v>1936.2600000000011</v>
      </c>
      <c r="J34" s="67"/>
      <c r="K34" s="66">
        <f>SUM(K4:K33)</f>
        <v>1936.2600000000011</v>
      </c>
      <c r="L34" s="67"/>
      <c r="M34" s="66">
        <f>SUM(M4:M33)</f>
        <v>1936.2600000000011</v>
      </c>
    </row>
    <row r="35" spans="1:13" s="36" customFormat="1" ht="21">
      <c r="A35" s="76" t="s">
        <v>18</v>
      </c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</row>
    <row r="36" spans="1:13" s="36" customFormat="1" ht="43.5" customHeight="1">
      <c r="A36" s="37" t="s">
        <v>13</v>
      </c>
      <c r="B36" s="38" t="s">
        <v>0</v>
      </c>
      <c r="C36" s="54" t="s">
        <v>1</v>
      </c>
      <c r="D36" s="54" t="s">
        <v>2</v>
      </c>
      <c r="E36" s="54" t="s">
        <v>3</v>
      </c>
      <c r="F36" s="54" t="s">
        <v>20</v>
      </c>
      <c r="G36" s="54" t="s">
        <v>19</v>
      </c>
      <c r="H36" s="54" t="s">
        <v>49</v>
      </c>
      <c r="I36" s="54" t="s">
        <v>8</v>
      </c>
      <c r="J36" s="54" t="s">
        <v>9</v>
      </c>
      <c r="K36" s="54" t="s">
        <v>4</v>
      </c>
      <c r="L36" s="54" t="s">
        <v>5</v>
      </c>
      <c r="M36" s="55" t="s">
        <v>7</v>
      </c>
    </row>
    <row r="37" spans="1:13" s="36" customFormat="1">
      <c r="A37" s="39" t="s">
        <v>11</v>
      </c>
      <c r="B37" s="18">
        <f t="shared" ref="B37:B42" si="10">D26</f>
        <v>1.4016578749058037</v>
      </c>
      <c r="C37" s="22">
        <f t="shared" ref="C37:C42" si="11">E15</f>
        <v>33.174999999999997</v>
      </c>
      <c r="D37" s="40">
        <f t="shared" ref="D37:D42" si="12">C26</f>
        <v>1116.0000000000007</v>
      </c>
      <c r="E37" s="40">
        <f>D37/1.327</f>
        <v>840.99472494348208</v>
      </c>
      <c r="F37" s="40">
        <f>E37*8.5/100</f>
        <v>71.484551620195987</v>
      </c>
      <c r="G37" s="40">
        <f>E37*24.2/100</f>
        <v>203.52072343632267</v>
      </c>
      <c r="H37" s="40">
        <f t="shared" ref="H37:H42" si="13">E37*8.8/100</f>
        <v>74.007535795026428</v>
      </c>
      <c r="I37" s="40">
        <f t="shared" ref="I37:I42" si="14">E37*0.35/100</f>
        <v>2.943481537302187</v>
      </c>
      <c r="J37" s="40">
        <f t="shared" ref="J37:J42" si="15">E37-H37-I37</f>
        <v>764.04370761115342</v>
      </c>
      <c r="K37" s="40">
        <f t="shared" ref="K37:K42" si="16">J37*0.38</f>
        <v>290.3366088922383</v>
      </c>
      <c r="L37" s="40">
        <f t="shared" ref="L37:L42" si="17">J37-K37</f>
        <v>473.70709871891512</v>
      </c>
      <c r="M37" s="22">
        <f t="shared" ref="M37:M42" si="18">L37+K37+I37+H37+G37+F37</f>
        <v>1116.0000000000007</v>
      </c>
    </row>
    <row r="38" spans="1:13" s="36" customFormat="1">
      <c r="A38" s="39" t="s">
        <v>12</v>
      </c>
      <c r="B38" s="18">
        <f t="shared" si="10"/>
        <v>1.894132263386221</v>
      </c>
      <c r="C38" s="22">
        <f t="shared" si="11"/>
        <v>24.549499999999998</v>
      </c>
      <c r="D38" s="40">
        <f t="shared" si="12"/>
        <v>1116.0000000000007</v>
      </c>
      <c r="E38" s="40">
        <f>D38/1.327</f>
        <v>840.99472494348208</v>
      </c>
      <c r="F38" s="40">
        <f>E38*8.5/100</f>
        <v>71.484551620195987</v>
      </c>
      <c r="G38" s="40">
        <f>E38*24.2/100</f>
        <v>203.52072343632267</v>
      </c>
      <c r="H38" s="40">
        <f t="shared" si="13"/>
        <v>74.007535795026428</v>
      </c>
      <c r="I38" s="40">
        <f t="shared" si="14"/>
        <v>2.943481537302187</v>
      </c>
      <c r="J38" s="40">
        <f t="shared" si="15"/>
        <v>764.04370761115342</v>
      </c>
      <c r="K38" s="40">
        <f t="shared" si="16"/>
        <v>290.3366088922383</v>
      </c>
      <c r="L38" s="40">
        <f t="shared" si="17"/>
        <v>473.70709871891512</v>
      </c>
      <c r="M38" s="22">
        <f t="shared" si="18"/>
        <v>1116.0000000000007</v>
      </c>
    </row>
    <row r="39" spans="1:13" s="36" customFormat="1">
      <c r="A39" s="39" t="s">
        <v>23</v>
      </c>
      <c r="B39" s="18">
        <f t="shared" si="10"/>
        <v>2.0023683927225764</v>
      </c>
      <c r="C39" s="22">
        <f t="shared" si="11"/>
        <v>23.2225</v>
      </c>
      <c r="D39" s="40">
        <f t="shared" si="12"/>
        <v>1116.0000000000007</v>
      </c>
      <c r="E39" s="40">
        <f>D39/1.327</f>
        <v>840.99472494348208</v>
      </c>
      <c r="F39" s="40">
        <f>E39*8.5/100</f>
        <v>71.484551620195987</v>
      </c>
      <c r="G39" s="40">
        <f>E39*24.2/100</f>
        <v>203.52072343632267</v>
      </c>
      <c r="H39" s="40">
        <f t="shared" si="13"/>
        <v>74.007535795026428</v>
      </c>
      <c r="I39" s="40">
        <f t="shared" si="14"/>
        <v>2.943481537302187</v>
      </c>
      <c r="J39" s="40">
        <f t="shared" si="15"/>
        <v>764.04370761115342</v>
      </c>
      <c r="K39" s="40">
        <f t="shared" si="16"/>
        <v>290.3366088922383</v>
      </c>
      <c r="L39" s="40">
        <f t="shared" si="17"/>
        <v>473.70709871891512</v>
      </c>
      <c r="M39" s="22">
        <f t="shared" si="18"/>
        <v>1116.0000000000007</v>
      </c>
    </row>
    <row r="40" spans="1:13" s="36" customFormat="1">
      <c r="A40" s="39" t="s">
        <v>22</v>
      </c>
      <c r="B40" s="18">
        <f t="shared" si="10"/>
        <v>2.0023683927225764</v>
      </c>
      <c r="C40" s="22">
        <f t="shared" si="11"/>
        <v>23.2225</v>
      </c>
      <c r="D40" s="40">
        <f t="shared" si="12"/>
        <v>1116.0000000000007</v>
      </c>
      <c r="E40" s="40">
        <f>D40/1.327</f>
        <v>840.99472494348208</v>
      </c>
      <c r="F40" s="40">
        <f>E40*8.5/100</f>
        <v>71.484551620195987</v>
      </c>
      <c r="G40" s="40">
        <f>E40*24.2/100</f>
        <v>203.52072343632267</v>
      </c>
      <c r="H40" s="40">
        <f t="shared" si="13"/>
        <v>74.007535795026428</v>
      </c>
      <c r="I40" s="40">
        <f t="shared" si="14"/>
        <v>2.943481537302187</v>
      </c>
      <c r="J40" s="40">
        <f t="shared" si="15"/>
        <v>764.04370761115342</v>
      </c>
      <c r="K40" s="40">
        <f t="shared" si="16"/>
        <v>290.3366088922383</v>
      </c>
      <c r="L40" s="40">
        <f t="shared" si="17"/>
        <v>473.70709871891512</v>
      </c>
      <c r="M40" s="22">
        <f t="shared" si="18"/>
        <v>1116.0000000000007</v>
      </c>
    </row>
    <row r="41" spans="1:13" s="36" customFormat="1">
      <c r="A41" s="46" t="s">
        <v>24</v>
      </c>
      <c r="B41" s="18">
        <f t="shared" si="10"/>
        <v>2.8033157498116075</v>
      </c>
      <c r="C41" s="22">
        <f t="shared" si="11"/>
        <v>16.587499999999999</v>
      </c>
      <c r="D41" s="40">
        <f t="shared" si="12"/>
        <v>1116.0000000000007</v>
      </c>
      <c r="E41" s="40">
        <f t="shared" ref="E41:E42" si="19">D41/1.327</f>
        <v>840.99472494348208</v>
      </c>
      <c r="F41" s="40">
        <f t="shared" ref="F41:F42" si="20">E41*8.5/100</f>
        <v>71.484551620195987</v>
      </c>
      <c r="G41" s="40">
        <f t="shared" ref="G41:G42" si="21">E41*24.2/100</f>
        <v>203.52072343632267</v>
      </c>
      <c r="H41" s="40">
        <f t="shared" si="13"/>
        <v>74.007535795026428</v>
      </c>
      <c r="I41" s="40">
        <f t="shared" si="14"/>
        <v>2.943481537302187</v>
      </c>
      <c r="J41" s="40">
        <f t="shared" si="15"/>
        <v>764.04370761115342</v>
      </c>
      <c r="K41" s="40">
        <f t="shared" si="16"/>
        <v>290.3366088922383</v>
      </c>
      <c r="L41" s="40">
        <f t="shared" si="17"/>
        <v>473.70709871891512</v>
      </c>
      <c r="M41" s="22">
        <f t="shared" si="18"/>
        <v>1116.0000000000007</v>
      </c>
    </row>
    <row r="42" spans="1:13" s="36" customFormat="1">
      <c r="A42" s="21" t="s">
        <v>40</v>
      </c>
      <c r="B42" s="18">
        <f t="shared" si="10"/>
        <v>2.416651508458282</v>
      </c>
      <c r="C42" s="22">
        <f t="shared" si="11"/>
        <v>19.241499999999998</v>
      </c>
      <c r="D42" s="40">
        <f t="shared" si="12"/>
        <v>1116.0000000000007</v>
      </c>
      <c r="E42" s="40">
        <f t="shared" si="19"/>
        <v>840.99472494348208</v>
      </c>
      <c r="F42" s="40">
        <f t="shared" si="20"/>
        <v>71.484551620195987</v>
      </c>
      <c r="G42" s="40">
        <f t="shared" si="21"/>
        <v>203.52072343632267</v>
      </c>
      <c r="H42" s="40">
        <f t="shared" si="13"/>
        <v>74.007535795026428</v>
      </c>
      <c r="I42" s="40">
        <f t="shared" si="14"/>
        <v>2.943481537302187</v>
      </c>
      <c r="J42" s="40">
        <f t="shared" si="15"/>
        <v>764.04370761115342</v>
      </c>
      <c r="K42" s="40">
        <f t="shared" si="16"/>
        <v>290.3366088922383</v>
      </c>
      <c r="L42" s="40">
        <f t="shared" si="17"/>
        <v>473.70709871891512</v>
      </c>
      <c r="M42" s="22">
        <f t="shared" si="18"/>
        <v>1116.0000000000007</v>
      </c>
    </row>
    <row r="43" spans="1:13" s="36" customFormat="1" ht="18.75">
      <c r="A43" s="11" t="s">
        <v>6</v>
      </c>
      <c r="B43" s="41"/>
      <c r="C43" s="42"/>
      <c r="D43" s="43">
        <f>SUM(D37:D42)</f>
        <v>6696.0000000000045</v>
      </c>
      <c r="E43" s="43">
        <f t="shared" ref="E43:L43" si="22">SUM(E37:E42)</f>
        <v>5045.9683496608923</v>
      </c>
      <c r="F43" s="43">
        <f t="shared" si="22"/>
        <v>428.90730972117592</v>
      </c>
      <c r="G43" s="43">
        <f t="shared" si="22"/>
        <v>1221.124340617936</v>
      </c>
      <c r="H43" s="43">
        <f t="shared" si="22"/>
        <v>444.04521477015862</v>
      </c>
      <c r="I43" s="43">
        <f t="shared" si="22"/>
        <v>17.660889223813122</v>
      </c>
      <c r="J43" s="43">
        <f t="shared" si="22"/>
        <v>4584.2622456669205</v>
      </c>
      <c r="K43" s="43">
        <f t="shared" si="22"/>
        <v>1742.0196533534297</v>
      </c>
      <c r="L43" s="43">
        <f t="shared" si="22"/>
        <v>2842.2425923134906</v>
      </c>
      <c r="M43" s="44">
        <f>SUM(M37:M42)</f>
        <v>6696.0000000000045</v>
      </c>
    </row>
    <row r="44" spans="1:13" s="36" customFormat="1"/>
    <row r="45" spans="1:13" s="36" customFormat="1" ht="17.25">
      <c r="A45" s="48" t="s">
        <v>25</v>
      </c>
      <c r="B45" s="48"/>
      <c r="C45" s="49" t="s">
        <v>43</v>
      </c>
      <c r="D45" s="49" t="s">
        <v>14</v>
      </c>
      <c r="E45" s="49" t="s">
        <v>42</v>
      </c>
      <c r="G45" s="71" t="s">
        <v>15</v>
      </c>
      <c r="H45" s="72"/>
      <c r="I45" s="73"/>
      <c r="J45" s="49" t="s">
        <v>29</v>
      </c>
      <c r="K45" s="49" t="s">
        <v>30</v>
      </c>
      <c r="L45" s="49" t="s">
        <v>54</v>
      </c>
      <c r="M45" s="49" t="s">
        <v>55</v>
      </c>
    </row>
    <row r="46" spans="1:13" s="36" customFormat="1" ht="18.75">
      <c r="A46" s="50" t="s">
        <v>16</v>
      </c>
      <c r="B46" s="50"/>
      <c r="C46" s="43">
        <f>C32/1.22</f>
        <v>859.86885245901681</v>
      </c>
      <c r="D46" s="43">
        <f>C46*22/100</f>
        <v>189.1711475409837</v>
      </c>
      <c r="E46" s="47">
        <f>SUM(C46:D46)</f>
        <v>1049.0400000000004</v>
      </c>
      <c r="G46" s="74" t="s">
        <v>26</v>
      </c>
      <c r="H46" s="74"/>
      <c r="I46" s="74"/>
      <c r="J46" s="22">
        <f>SUM(M37:M40)</f>
        <v>4464.0000000000027</v>
      </c>
      <c r="K46" s="57">
        <f>SUM(E37:E40)</f>
        <v>3363.9788997739283</v>
      </c>
      <c r="L46" s="57">
        <f>SUM(F37:F40)</f>
        <v>285.93820648078395</v>
      </c>
      <c r="M46" s="57">
        <f>SUM(G37:G40)</f>
        <v>814.08289374529068</v>
      </c>
    </row>
    <row r="47" spans="1:13" s="36" customFormat="1" ht="17.25">
      <c r="A47" s="51"/>
      <c r="B47" s="51"/>
      <c r="C47" s="34"/>
      <c r="D47" s="34"/>
      <c r="G47" s="74" t="s">
        <v>27</v>
      </c>
      <c r="H47" s="74"/>
      <c r="I47" s="74"/>
      <c r="J47" s="22">
        <f>M41</f>
        <v>1116.0000000000007</v>
      </c>
      <c r="K47" s="57">
        <f t="shared" ref="K47:M48" si="23">E41</f>
        <v>840.99472494348208</v>
      </c>
      <c r="L47" s="57">
        <f t="shared" si="23"/>
        <v>71.484551620195987</v>
      </c>
      <c r="M47" s="57">
        <f t="shared" si="23"/>
        <v>203.52072343632267</v>
      </c>
    </row>
    <row r="48" spans="1:13" s="36" customFormat="1">
      <c r="D48" s="34"/>
      <c r="G48" s="74" t="s">
        <v>28</v>
      </c>
      <c r="H48" s="74"/>
      <c r="I48" s="74"/>
      <c r="J48" s="22">
        <f>M42</f>
        <v>1116.0000000000007</v>
      </c>
      <c r="K48" s="57">
        <f t="shared" si="23"/>
        <v>840.99472494348208</v>
      </c>
      <c r="L48" s="57">
        <f t="shared" si="23"/>
        <v>71.484551620195987</v>
      </c>
      <c r="M48" s="57">
        <f t="shared" si="23"/>
        <v>203.52072343632267</v>
      </c>
    </row>
    <row r="49" spans="7:13" s="36" customFormat="1">
      <c r="G49" s="74" t="s">
        <v>52</v>
      </c>
      <c r="H49" s="74"/>
      <c r="I49" s="74"/>
      <c r="J49" s="22">
        <f>E46</f>
        <v>1049.0400000000004</v>
      </c>
      <c r="K49" s="70"/>
      <c r="L49" s="70"/>
      <c r="M49" s="70"/>
    </row>
    <row r="50" spans="7:13" s="36" customFormat="1">
      <c r="G50" s="69" t="s">
        <v>6</v>
      </c>
      <c r="H50" s="69"/>
      <c r="I50" s="69"/>
      <c r="J50" s="43">
        <f>SUM(J46:J49)</f>
        <v>7745.0400000000045</v>
      </c>
      <c r="K50" s="43">
        <f t="shared" ref="K50:M50" si="24">SUM(K46:K49)</f>
        <v>5045.9683496608923</v>
      </c>
      <c r="L50" s="43">
        <f t="shared" si="24"/>
        <v>428.90730972117592</v>
      </c>
      <c r="M50" s="43">
        <f t="shared" si="24"/>
        <v>1221.124340617936</v>
      </c>
    </row>
    <row r="51" spans="7:13" s="36" customFormat="1">
      <c r="G51" s="69" t="s">
        <v>39</v>
      </c>
      <c r="H51" s="69"/>
      <c r="I51" s="69"/>
      <c r="J51" s="43">
        <f>C33</f>
        <v>7745.0400000000045</v>
      </c>
    </row>
    <row r="52" spans="7:13" s="36" customFormat="1" ht="15.75">
      <c r="G52" s="69" t="s">
        <v>21</v>
      </c>
      <c r="H52" s="69"/>
      <c r="I52" s="69"/>
      <c r="J52" s="52">
        <f>J51-J50</f>
        <v>0</v>
      </c>
    </row>
    <row r="53" spans="7:13" s="36" customFormat="1">
      <c r="G53" s="45"/>
      <c r="H53" s="45"/>
    </row>
    <row r="54" spans="7:13" s="36" customFormat="1">
      <c r="G54" s="45"/>
      <c r="H54" s="45"/>
    </row>
    <row r="55" spans="7:13" s="36" customFormat="1"/>
    <row r="56" spans="7:13" s="36" customFormat="1"/>
    <row r="57" spans="7:13" s="36" customFormat="1"/>
    <row r="58" spans="7:13" s="36" customFormat="1"/>
    <row r="59" spans="7:13" s="36" customFormat="1"/>
    <row r="60" spans="7:13" s="36" customFormat="1"/>
    <row r="61" spans="7:13" s="36" customFormat="1"/>
    <row r="62" spans="7:13" s="36" customFormat="1"/>
    <row r="63" spans="7:13" s="36" customFormat="1"/>
    <row r="64" spans="7:13" s="36" customFormat="1"/>
    <row r="65" s="36" customFormat="1"/>
    <row r="66" s="36" customFormat="1"/>
    <row r="67" s="36" customFormat="1"/>
    <row r="68" s="36" customFormat="1"/>
    <row r="69" s="36" customFormat="1"/>
    <row r="70" s="36" customFormat="1"/>
    <row r="71" s="36" customFormat="1"/>
    <row r="72" s="36" customFormat="1"/>
    <row r="73" s="36" customFormat="1"/>
    <row r="74" s="36" customFormat="1"/>
    <row r="75" s="36" customFormat="1"/>
    <row r="76" s="36" customFormat="1"/>
    <row r="77" s="36" customFormat="1"/>
    <row r="78" s="36" customFormat="1"/>
    <row r="79" s="36" customFormat="1"/>
    <row r="80" s="36" customFormat="1"/>
    <row r="81" spans="1:13" s="36" customFormat="1"/>
    <row r="82" spans="1:13" s="36" customFormat="1"/>
    <row r="83" spans="1:13" s="36" customFormat="1"/>
    <row r="84" spans="1:13" s="36" customFormat="1"/>
    <row r="85" spans="1:13" s="36" customFormat="1"/>
    <row r="86" spans="1:13" s="36" customFormat="1"/>
    <row r="87" spans="1:13" s="36" customFormat="1"/>
    <row r="88" spans="1:13" s="36" customFormat="1"/>
    <row r="89" spans="1:13" s="36" customFormat="1"/>
    <row r="90" spans="1:13" s="36" customFormat="1"/>
    <row r="91" spans="1:13" s="36" customFormat="1"/>
    <row r="92" spans="1:13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</row>
    <row r="93" spans="1:13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</row>
    <row r="94" spans="1:13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</row>
    <row r="95" spans="1:13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</row>
    <row r="96" spans="1:13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</row>
    <row r="97" spans="1:13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</row>
    <row r="98" spans="1:13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</row>
    <row r="99" spans="1:13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</row>
    <row r="100" spans="1:13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</row>
    <row r="101" spans="1:13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</row>
    <row r="102" spans="1:13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</row>
    <row r="103" spans="1:13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</row>
    <row r="104" spans="1:13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</row>
    <row r="105" spans="1:13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</row>
    <row r="106" spans="1:13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</row>
    <row r="107" spans="1:13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</row>
    <row r="108" spans="1:13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</row>
    <row r="109" spans="1:13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</row>
    <row r="110" spans="1:13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</row>
    <row r="111" spans="1:13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</row>
    <row r="112" spans="1:13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</row>
    <row r="113" spans="1:13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</row>
    <row r="114" spans="1:13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</row>
    <row r="115" spans="1:13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</row>
    <row r="116" spans="1:13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</row>
    <row r="117" spans="1:13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</row>
  </sheetData>
  <sheetProtection sheet="1" objects="1" scenarios="1"/>
  <mergeCells count="15">
    <mergeCell ref="A1:M1"/>
    <mergeCell ref="A2:M2"/>
    <mergeCell ref="A35:M35"/>
    <mergeCell ref="B24:E24"/>
    <mergeCell ref="A3:B3"/>
    <mergeCell ref="B13:E13"/>
    <mergeCell ref="G50:I50"/>
    <mergeCell ref="G51:I51"/>
    <mergeCell ref="G52:I52"/>
    <mergeCell ref="K49:M49"/>
    <mergeCell ref="G45:I45"/>
    <mergeCell ref="G46:I46"/>
    <mergeCell ref="G47:I47"/>
    <mergeCell ref="G48:I48"/>
    <mergeCell ref="G49:I49"/>
  </mergeCells>
  <conditionalFormatting sqref="J52">
    <cfRule type="cellIs" dxfId="3" priority="3" operator="greaterThanOrEqual">
      <formula>0</formula>
    </cfRule>
    <cfRule type="cellIs" dxfId="2" priority="4" operator="lessThan">
      <formula>0</formula>
    </cfRule>
  </conditionalFormatting>
  <conditionalFormatting sqref="B11">
    <cfRule type="cellIs" dxfId="1" priority="1" operator="greaterThanOrEqual">
      <formula>0</formula>
    </cfRule>
    <cfRule type="cellIs" dxfId="0" priority="2" operator="lessThan">
      <formula>0</formula>
    </cfRule>
  </conditionalFormatting>
  <hyperlinks>
    <hyperlink ref="A1" r:id="rId1" display="https://www.anaascuole.org/iscrizione-associazione-anaa-scuole/"/>
  </hyperlinks>
  <printOptions horizontalCentered="1"/>
  <pageMargins left="0" right="0" top="0" bottom="0" header="0" footer="0"/>
  <pageSetup paperSize="8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CONTABILE</vt:lpstr>
      <vt:lpstr>'SCHEDA CONTABILE'!Area_stampa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user08</cp:lastModifiedBy>
  <cp:lastPrinted>2023-05-24T10:04:58Z</cp:lastPrinted>
  <dcterms:created xsi:type="dcterms:W3CDTF">2016-10-07T11:57:11Z</dcterms:created>
  <dcterms:modified xsi:type="dcterms:W3CDTF">2023-06-01T11:26:11Z</dcterms:modified>
</cp:coreProperties>
</file>