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10" windowHeight="11760"/>
  </bookViews>
  <sheets>
    <sheet name="SCHEDA CONTABILE" sheetId="9" r:id="rId1"/>
  </sheets>
  <definedNames>
    <definedName name="_xlnm.Print_Area" localSheetId="0">'SCHEDA CONTABILE'!$A$2:$M$52</definedName>
  </definedNames>
  <calcPr calcId="125725"/>
</workbook>
</file>

<file path=xl/calcChain.xml><?xml version="1.0" encoding="utf-8"?>
<calcChain xmlns="http://schemas.openxmlformats.org/spreadsheetml/2006/main">
  <c r="M33" i="9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4" s="1"/>
  <c r="K33" l="1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4" l="1"/>
  <c r="E26"/>
  <c r="E15"/>
  <c r="E31" l="1"/>
  <c r="E30"/>
  <c r="E29"/>
  <c r="E28"/>
  <c r="E27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E20"/>
  <c r="E19"/>
  <c r="C41" s="1"/>
  <c r="E18"/>
  <c r="E17"/>
  <c r="C39" s="1"/>
  <c r="E16"/>
  <c r="C37"/>
  <c r="B8"/>
  <c r="I34" l="1"/>
  <c r="B10" s="1"/>
  <c r="B11" s="1"/>
  <c r="B20"/>
  <c r="C21"/>
  <c r="B21" s="1"/>
  <c r="B32" s="1"/>
  <c r="C42"/>
  <c r="D20"/>
  <c r="D19"/>
  <c r="D15"/>
  <c r="D17"/>
  <c r="B16"/>
  <c r="B27" s="1"/>
  <c r="C38"/>
  <c r="D16"/>
  <c r="C40"/>
  <c r="D18"/>
  <c r="B19"/>
  <c r="B30" s="1"/>
  <c r="B17"/>
  <c r="B28" s="1"/>
  <c r="B15"/>
  <c r="B18"/>
  <c r="B29" s="1"/>
  <c r="C22" l="1"/>
  <c r="B31"/>
  <c r="C31" s="1"/>
  <c r="B26"/>
  <c r="C32"/>
  <c r="C46" s="1"/>
  <c r="C30"/>
  <c r="C29"/>
  <c r="C28"/>
  <c r="C27"/>
  <c r="B33" l="1"/>
  <c r="C26"/>
  <c r="C33" s="1"/>
  <c r="J51" s="1"/>
  <c r="B22"/>
  <c r="D41"/>
  <c r="E41" s="1"/>
  <c r="K47" s="1"/>
  <c r="D30"/>
  <c r="B41" s="1"/>
  <c r="D46"/>
  <c r="E46" s="1"/>
  <c r="J49" s="1"/>
  <c r="D39"/>
  <c r="E39" s="1"/>
  <c r="D28"/>
  <c r="B39" s="1"/>
  <c r="D38"/>
  <c r="E38" s="1"/>
  <c r="D27"/>
  <c r="B38" s="1"/>
  <c r="D40"/>
  <c r="E40" s="1"/>
  <c r="D29"/>
  <c r="B40" s="1"/>
  <c r="D42"/>
  <c r="E42" s="1"/>
  <c r="K48" s="1"/>
  <c r="D31"/>
  <c r="B42" s="1"/>
  <c r="D37" l="1"/>
  <c r="E37" s="1"/>
  <c r="K46" s="1"/>
  <c r="K50" s="1"/>
  <c r="D26"/>
  <c r="B37" s="1"/>
  <c r="I42"/>
  <c r="G42"/>
  <c r="M48" s="1"/>
  <c r="H42"/>
  <c r="J42" s="1"/>
  <c r="F42"/>
  <c r="L48" s="1"/>
  <c r="I40"/>
  <c r="G40"/>
  <c r="H40"/>
  <c r="J40" s="1"/>
  <c r="F40"/>
  <c r="I38"/>
  <c r="G38"/>
  <c r="H38"/>
  <c r="J38" s="1"/>
  <c r="F38"/>
  <c r="I39"/>
  <c r="G39"/>
  <c r="H39"/>
  <c r="J39" s="1"/>
  <c r="F39"/>
  <c r="I41"/>
  <c r="G41"/>
  <c r="M47" s="1"/>
  <c r="H41"/>
  <c r="F41"/>
  <c r="L47" s="1"/>
  <c r="J41" l="1"/>
  <c r="K41" s="1"/>
  <c r="L41" s="1"/>
  <c r="M41" s="1"/>
  <c r="J47" s="1"/>
  <c r="D43"/>
  <c r="K38"/>
  <c r="L38" s="1"/>
  <c r="M38" s="1"/>
  <c r="K42"/>
  <c r="L42" s="1"/>
  <c r="M42" s="1"/>
  <c r="J48" s="1"/>
  <c r="E43"/>
  <c r="I37"/>
  <c r="I43" s="1"/>
  <c r="G37"/>
  <c r="H37"/>
  <c r="H43" s="1"/>
  <c r="F37"/>
  <c r="K39"/>
  <c r="L39" s="1"/>
  <c r="M39" s="1"/>
  <c r="K40"/>
  <c r="L40" s="1"/>
  <c r="M40" s="1"/>
  <c r="F43" l="1"/>
  <c r="L46"/>
  <c r="L50" s="1"/>
  <c r="G43"/>
  <c r="M46"/>
  <c r="M50" s="1"/>
  <c r="J37"/>
  <c r="K37" s="1"/>
  <c r="K43" s="1"/>
  <c r="J43" l="1"/>
  <c r="L37"/>
  <c r="M37" s="1"/>
  <c r="L43" l="1"/>
  <c r="J46"/>
  <c r="J50" s="1"/>
  <c r="J52" s="1"/>
  <c r="M43"/>
</calcChain>
</file>

<file path=xl/comments1.xml><?xml version="1.0" encoding="utf-8"?>
<comments xmlns="http://schemas.openxmlformats.org/spreadsheetml/2006/main">
  <authors>
    <author>user08</author>
    <author>DSGA</author>
    <author>Diego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user08:</t>
        </r>
        <r>
          <rPr>
            <sz val="9"/>
            <color indexed="81"/>
            <rFont val="Tahoma"/>
            <family val="2"/>
          </rPr>
          <t xml:space="preserve">
Inserisci il nome della scheda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TITOLO MODULO</t>
        </r>
      </text>
    </comment>
    <comment ref="H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MASSIMO FINANZIAMENTO CON 20 ALUNNI
</t>
        </r>
      </text>
    </comment>
    <comment ref="H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TOTALE ORE DEL MODULO</t>
        </r>
      </text>
    </comment>
    <comment ref="H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COEFICENTE PREVISTO NEL PON</t>
        </r>
      </text>
    </comment>
    <comment ref="H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H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H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J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</commentList>
</comments>
</file>

<file path=xl/sharedStrings.xml><?xml version="1.0" encoding="utf-8"?>
<sst xmlns="http://schemas.openxmlformats.org/spreadsheetml/2006/main" count="85" uniqueCount="62">
  <si>
    <t>ORE</t>
  </si>
  <si>
    <t>IMPORTO  orario lordo Stato</t>
  </si>
  <si>
    <t>IMPORTO  totale lordo Stato</t>
  </si>
  <si>
    <t>IMPORTO totale  lordo dip.</t>
  </si>
  <si>
    <t>IMPORTO     IRPEF 38%</t>
  </si>
  <si>
    <t>NETTO DIPENDENTE</t>
  </si>
  <si>
    <t>TOTALE</t>
  </si>
  <si>
    <t>Controllo</t>
  </si>
  <si>
    <t>FONDO CREDITO</t>
  </si>
  <si>
    <t>Imponibile IRPEF</t>
  </si>
  <si>
    <t>TOTALI</t>
  </si>
  <si>
    <t>Dirigente Scolastico</t>
  </si>
  <si>
    <t>Dsga</t>
  </si>
  <si>
    <t>Gruppo di Coordinamento</t>
  </si>
  <si>
    <t>iva 22%</t>
  </si>
  <si>
    <t>Riepilogo e Controllo</t>
  </si>
  <si>
    <t>Toner, carta, consumabili etc. etc.</t>
  </si>
  <si>
    <t>tipologia incarico</t>
  </si>
  <si>
    <t>CALCOLO ATTRIBUZIONE COSTI AL PERSONALE REALI</t>
  </si>
  <si>
    <t>importo INPDAP a carico dello stato</t>
  </si>
  <si>
    <t>IMPORTO       IRAP a carico dello stato</t>
  </si>
  <si>
    <t>ECONOMIE/ECCEDENZE</t>
  </si>
  <si>
    <t>Coordinatore di progetto</t>
  </si>
  <si>
    <t>Referente valutazione</t>
  </si>
  <si>
    <t>Collaboratori Scolastici</t>
  </si>
  <si>
    <t>Materiale  di consumo, pubblicità</t>
  </si>
  <si>
    <t>Totale Gruppo di coordinamento</t>
  </si>
  <si>
    <t>Totale Collaboratori scolastici</t>
  </si>
  <si>
    <t>Totale Ass. Amm.vi</t>
  </si>
  <si>
    <t>L. Stato</t>
  </si>
  <si>
    <t>L. Dip.</t>
  </si>
  <si>
    <t>MODULO</t>
  </si>
  <si>
    <t>NUMERO ALUNNI (MAX 20)</t>
  </si>
  <si>
    <t>NUMERO ORE MODULO (MAX 30)</t>
  </si>
  <si>
    <t xml:space="preserve">COSTO UNITARIO FISSO </t>
  </si>
  <si>
    <t>TOTALE IMPORTO DI PREVISIONE MODULO</t>
  </si>
  <si>
    <t>TOTALE COSTO REALE</t>
  </si>
  <si>
    <t>N. ALUNNI</t>
  </si>
  <si>
    <t>PREVISIONE</t>
  </si>
  <si>
    <r>
      <rPr>
        <b/>
        <sz val="11"/>
        <color theme="1"/>
        <rFont val="Calibri"/>
        <family val="2"/>
        <scheme val="minor"/>
      </rPr>
      <t>costo fisso</t>
    </r>
    <r>
      <rPr>
        <sz val="11"/>
        <color theme="1"/>
        <rFont val="Calibri"/>
        <family val="2"/>
        <scheme val="minor"/>
      </rPr>
      <t xml:space="preserve"> consumo e pubbl.</t>
    </r>
  </si>
  <si>
    <t>IMPORTO EROGABILE</t>
  </si>
  <si>
    <t>Assistenti Amministrativi</t>
  </si>
  <si>
    <t>CONSUNTIVO</t>
  </si>
  <si>
    <t>Lordo</t>
  </si>
  <si>
    <t>Imponibile</t>
  </si>
  <si>
    <t>%  attribuita</t>
  </si>
  <si>
    <t>quota max</t>
  </si>
  <si>
    <t>n° totale ore</t>
  </si>
  <si>
    <t>quota</t>
  </si>
  <si>
    <t>COSTO/LEZIONE</t>
  </si>
  <si>
    <t>INPDAP DIPEND.</t>
  </si>
  <si>
    <t>Compenso h</t>
  </si>
  <si>
    <t xml:space="preserve">Compenso h </t>
  </si>
  <si>
    <t>Totale mat. consumo, pubblicità</t>
  </si>
  <si>
    <t>SCHEDA GESTIONE CONTABILE - PON FSE 2014-2020</t>
  </si>
  <si>
    <t>IRAP</t>
  </si>
  <si>
    <t>INPDAP</t>
  </si>
  <si>
    <t>NON EROGABILE</t>
  </si>
  <si>
    <t>Modulo 1</t>
  </si>
  <si>
    <t>totale 90 ore di lezioni</t>
  </si>
  <si>
    <t>FONDI PREVISTI</t>
  </si>
  <si>
    <t>Aiutaci a condividere tutto il materiale iscriviti ad ANAA Scuole</t>
  </si>
</sst>
</file>

<file path=xl/styles.xml><?xml version="1.0" encoding="utf-8"?>
<styleSheet xmlns="http://schemas.openxmlformats.org/spreadsheetml/2006/main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&quot;\ #,##0.00"/>
    <numFmt numFmtId="167" formatCode="h:mm;@"/>
    <numFmt numFmtId="168" formatCode="[h]:mm:ss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u/>
      <sz val="16"/>
      <color theme="10"/>
      <name val="Calibri"/>
      <family val="2"/>
    </font>
    <font>
      <i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3ECD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1" xfId="0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0" fillId="0" borderId="0" xfId="0" applyProtection="1"/>
    <xf numFmtId="0" fontId="0" fillId="2" borderId="5" xfId="0" applyFill="1" applyBorder="1" applyAlignment="1" applyProtection="1">
      <alignment horizontal="center" vertical="center"/>
      <protection locked="0"/>
    </xf>
    <xf numFmtId="164" fontId="0" fillId="3" borderId="1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164" fontId="12" fillId="0" borderId="1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10" fontId="0" fillId="0" borderId="5" xfId="0" applyNumberFormat="1" applyFont="1" applyFill="1" applyBorder="1" applyAlignment="1" applyProtection="1">
      <alignment vertical="center"/>
    </xf>
    <xf numFmtId="167" fontId="0" fillId="0" borderId="2" xfId="0" applyNumberFormat="1" applyFont="1" applyFill="1" applyBorder="1" applyAlignment="1" applyProtection="1">
      <alignment horizontal="center" vertical="center"/>
    </xf>
    <xf numFmtId="164" fontId="0" fillId="0" borderId="9" xfId="2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164" fontId="0" fillId="0" borderId="1" xfId="2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2" fontId="0" fillId="0" borderId="2" xfId="0" applyNumberFormat="1" applyFont="1" applyFill="1" applyBorder="1" applyAlignment="1" applyProtection="1">
      <alignment horizontal="center" vertical="center"/>
    </xf>
    <xf numFmtId="166" fontId="0" fillId="0" borderId="9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10" fontId="2" fillId="0" borderId="6" xfId="0" applyNumberFormat="1" applyFont="1" applyFill="1" applyBorder="1" applyAlignment="1" applyProtection="1">
      <alignment vertical="center"/>
    </xf>
    <xf numFmtId="164" fontId="2" fillId="0" borderId="10" xfId="2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0" fontId="2" fillId="0" borderId="0" xfId="0" applyNumberFormat="1" applyFont="1" applyFill="1" applyBorder="1" applyAlignment="1" applyProtection="1">
      <alignment vertical="center"/>
    </xf>
    <xf numFmtId="164" fontId="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0" fillId="0" borderId="5" xfId="2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5" fontId="8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/>
    </xf>
    <xf numFmtId="164" fontId="11" fillId="0" borderId="1" xfId="2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64" fontId="2" fillId="0" borderId="1" xfId="2" applyFont="1" applyFill="1" applyBorder="1" applyAlignment="1" applyProtection="1">
      <alignment vertical="center"/>
    </xf>
    <xf numFmtId="164" fontId="3" fillId="0" borderId="1" xfId="2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164" fontId="3" fillId="0" borderId="1" xfId="2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64" fontId="6" fillId="0" borderId="1" xfId="2" applyFont="1" applyFill="1" applyBorder="1" applyAlignment="1" applyProtection="1">
      <alignment vertical="center"/>
    </xf>
    <xf numFmtId="164" fontId="15" fillId="0" borderId="1" xfId="2" applyFont="1" applyBorder="1" applyAlignment="1" applyProtection="1">
      <alignment vertical="center"/>
    </xf>
    <xf numFmtId="165" fontId="9" fillId="0" borderId="1" xfId="1" applyFont="1" applyFill="1" applyBorder="1" applyAlignment="1" applyProtection="1">
      <alignment horizontal="center" vertical="center" wrapText="1"/>
    </xf>
    <xf numFmtId="165" fontId="4" fillId="0" borderId="1" xfId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Protection="1"/>
    <xf numFmtId="164" fontId="16" fillId="0" borderId="1" xfId="2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0" fillId="0" borderId="2" xfId="0" applyNumberFormat="1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right" vertical="center"/>
    </xf>
    <xf numFmtId="164" fontId="21" fillId="0" borderId="0" xfId="2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 textRotation="90"/>
    </xf>
    <xf numFmtId="0" fontId="17" fillId="0" borderId="15" xfId="0" applyFont="1" applyBorder="1" applyAlignment="1" applyProtection="1">
      <alignment horizontal="center" vertical="center" textRotation="90"/>
    </xf>
    <xf numFmtId="0" fontId="17" fillId="0" borderId="16" xfId="0" applyFont="1" applyBorder="1" applyAlignment="1" applyProtection="1">
      <alignment horizontal="center" vertical="center" textRotation="90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22" fillId="0" borderId="12" xfId="2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130969</xdr:colOff>
      <xdr:row>3</xdr:row>
      <xdr:rowOff>95250</xdr:rowOff>
    </xdr:from>
    <xdr:to>
      <xdr:col>3</xdr:col>
      <xdr:colOff>87995</xdr:colOff>
      <xdr:row>7</xdr:row>
      <xdr:rowOff>180869</xdr:rowOff>
    </xdr:to>
    <xdr:pic>
      <xdr:nvPicPr>
        <xdr:cNvPr id="3" name="Immagine 2" descr="Logo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607219"/>
          <a:ext cx="885714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showGridLines="0" tabSelected="1" zoomScale="80" zoomScaleNormal="80" zoomScaleSheetLayoutView="50" workbookViewId="0">
      <selection sqref="A1:XFD1"/>
    </sheetView>
  </sheetViews>
  <sheetFormatPr defaultRowHeight="15"/>
  <cols>
    <col min="1" max="1" width="41.140625" style="3" customWidth="1"/>
    <col min="2" max="2" width="14.85546875" style="3" customWidth="1"/>
    <col min="3" max="3" width="13.85546875" style="3" customWidth="1"/>
    <col min="4" max="4" width="15.140625" style="6" customWidth="1"/>
    <col min="5" max="5" width="15.28515625" style="7" customWidth="1"/>
    <col min="6" max="6" width="17.28515625" style="7" customWidth="1"/>
    <col min="7" max="7" width="13.28515625" style="3" customWidth="1"/>
    <col min="8" max="8" width="11.85546875" style="3" customWidth="1"/>
    <col min="9" max="9" width="12.140625" style="3" customWidth="1"/>
    <col min="10" max="10" width="11.5703125" style="3" customWidth="1"/>
    <col min="11" max="11" width="12.140625" style="3" customWidth="1"/>
    <col min="12" max="12" width="12.7109375" style="3" customWidth="1"/>
    <col min="13" max="13" width="13.7109375" style="3" customWidth="1"/>
    <col min="14" max="16384" width="9.140625" style="3"/>
  </cols>
  <sheetData>
    <row r="1" spans="1:15" ht="24.75" customHeight="1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</row>
    <row r="2" spans="1:15" ht="25.5" customHeight="1">
      <c r="A2" s="69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5" customHeight="1">
      <c r="A3" s="77" t="s">
        <v>60</v>
      </c>
      <c r="B3" s="78"/>
      <c r="G3" s="71" t="s">
        <v>59</v>
      </c>
      <c r="H3" s="67" t="s">
        <v>37</v>
      </c>
      <c r="I3" s="66" t="s">
        <v>49</v>
      </c>
      <c r="J3" s="56" t="s">
        <v>37</v>
      </c>
      <c r="K3" s="66" t="s">
        <v>49</v>
      </c>
      <c r="L3" s="56" t="s">
        <v>37</v>
      </c>
      <c r="M3" s="66" t="s">
        <v>49</v>
      </c>
    </row>
    <row r="4" spans="1:15">
      <c r="A4" s="1" t="s">
        <v>31</v>
      </c>
      <c r="B4" s="62" t="s">
        <v>58</v>
      </c>
      <c r="G4" s="72"/>
      <c r="H4" s="68">
        <v>20</v>
      </c>
      <c r="I4" s="35">
        <f t="shared" ref="I4:I33" si="0">H4*$B$7</f>
        <v>69.400000000000006</v>
      </c>
      <c r="J4" s="4">
        <v>20</v>
      </c>
      <c r="K4" s="35">
        <f t="shared" ref="K4:K33" si="1">J4*$B$7</f>
        <v>69.400000000000006</v>
      </c>
      <c r="L4" s="4">
        <v>20</v>
      </c>
      <c r="M4" s="35">
        <f t="shared" ref="M4:M33" si="2">L4*$B$7</f>
        <v>69.400000000000006</v>
      </c>
    </row>
    <row r="5" spans="1:15">
      <c r="A5" s="1" t="s">
        <v>32</v>
      </c>
      <c r="B5" s="60">
        <v>20</v>
      </c>
      <c r="G5" s="72"/>
      <c r="H5" s="68">
        <v>20</v>
      </c>
      <c r="I5" s="35">
        <f t="shared" si="0"/>
        <v>69.400000000000006</v>
      </c>
      <c r="J5" s="4">
        <v>20</v>
      </c>
      <c r="K5" s="35">
        <f t="shared" si="1"/>
        <v>69.400000000000006</v>
      </c>
      <c r="L5" s="4">
        <v>20</v>
      </c>
      <c r="M5" s="35">
        <f t="shared" si="2"/>
        <v>69.400000000000006</v>
      </c>
    </row>
    <row r="6" spans="1:15">
      <c r="A6" s="1" t="s">
        <v>33</v>
      </c>
      <c r="B6" s="60">
        <v>90</v>
      </c>
      <c r="G6" s="72"/>
      <c r="H6" s="68">
        <v>20</v>
      </c>
      <c r="I6" s="35">
        <f t="shared" si="0"/>
        <v>69.400000000000006</v>
      </c>
      <c r="J6" s="4">
        <v>20</v>
      </c>
      <c r="K6" s="35">
        <f t="shared" si="1"/>
        <v>69.400000000000006</v>
      </c>
      <c r="L6" s="4">
        <v>20</v>
      </c>
      <c r="M6" s="35">
        <f t="shared" si="2"/>
        <v>69.400000000000006</v>
      </c>
    </row>
    <row r="7" spans="1:15">
      <c r="A7" s="1" t="s">
        <v>34</v>
      </c>
      <c r="B7" s="61">
        <v>3.47</v>
      </c>
      <c r="G7" s="72"/>
      <c r="H7" s="68">
        <v>20</v>
      </c>
      <c r="I7" s="35">
        <f t="shared" si="0"/>
        <v>69.400000000000006</v>
      </c>
      <c r="J7" s="4">
        <v>20</v>
      </c>
      <c r="K7" s="35">
        <f t="shared" si="1"/>
        <v>69.400000000000006</v>
      </c>
      <c r="L7" s="4">
        <v>20</v>
      </c>
      <c r="M7" s="35">
        <f t="shared" si="2"/>
        <v>69.400000000000006</v>
      </c>
    </row>
    <row r="8" spans="1:15">
      <c r="A8" s="2" t="s">
        <v>35</v>
      </c>
      <c r="B8" s="53">
        <f t="shared" ref="B8" si="3">B5*B6*B7</f>
        <v>6246</v>
      </c>
      <c r="G8" s="72"/>
      <c r="H8" s="68">
        <v>20</v>
      </c>
      <c r="I8" s="35">
        <f t="shared" si="0"/>
        <v>69.400000000000006</v>
      </c>
      <c r="J8" s="4">
        <v>20</v>
      </c>
      <c r="K8" s="35">
        <f t="shared" si="1"/>
        <v>69.400000000000006</v>
      </c>
      <c r="L8" s="4">
        <v>20</v>
      </c>
      <c r="M8" s="35">
        <f t="shared" si="2"/>
        <v>69.400000000000006</v>
      </c>
    </row>
    <row r="9" spans="1:15">
      <c r="G9" s="72"/>
      <c r="H9" s="68">
        <v>20</v>
      </c>
      <c r="I9" s="35">
        <f t="shared" si="0"/>
        <v>69.400000000000006</v>
      </c>
      <c r="J9" s="4">
        <v>20</v>
      </c>
      <c r="K9" s="35">
        <f t="shared" si="1"/>
        <v>69.400000000000006</v>
      </c>
      <c r="L9" s="4">
        <v>20</v>
      </c>
      <c r="M9" s="35">
        <f t="shared" si="2"/>
        <v>69.400000000000006</v>
      </c>
    </row>
    <row r="10" spans="1:15">
      <c r="A10" s="8" t="s">
        <v>36</v>
      </c>
      <c r="B10" s="9">
        <f>I34</f>
        <v>5808.7800000000034</v>
      </c>
      <c r="G10" s="72"/>
      <c r="H10" s="68">
        <v>20</v>
      </c>
      <c r="I10" s="35">
        <f t="shared" si="0"/>
        <v>69.400000000000006</v>
      </c>
      <c r="J10" s="4">
        <v>20</v>
      </c>
      <c r="K10" s="35">
        <f t="shared" si="1"/>
        <v>69.400000000000006</v>
      </c>
      <c r="L10" s="4">
        <v>20</v>
      </c>
      <c r="M10" s="35">
        <f t="shared" si="2"/>
        <v>69.400000000000006</v>
      </c>
    </row>
    <row r="11" spans="1:15">
      <c r="A11" s="58" t="s">
        <v>57</v>
      </c>
      <c r="B11" s="59">
        <f>B8-B10</f>
        <v>437.21999999999662</v>
      </c>
      <c r="G11" s="72"/>
      <c r="H11" s="68">
        <v>10</v>
      </c>
      <c r="I11" s="35">
        <f t="shared" si="0"/>
        <v>34.700000000000003</v>
      </c>
      <c r="J11" s="4">
        <v>10</v>
      </c>
      <c r="K11" s="35">
        <f t="shared" si="1"/>
        <v>34.700000000000003</v>
      </c>
      <c r="L11" s="4">
        <v>10</v>
      </c>
      <c r="M11" s="35">
        <f t="shared" si="2"/>
        <v>34.700000000000003</v>
      </c>
    </row>
    <row r="12" spans="1:15" ht="15.75" thickBot="1">
      <c r="G12" s="72"/>
      <c r="H12" s="68">
        <v>20</v>
      </c>
      <c r="I12" s="35">
        <f t="shared" si="0"/>
        <v>69.400000000000006</v>
      </c>
      <c r="J12" s="4">
        <v>20</v>
      </c>
      <c r="K12" s="35">
        <f t="shared" si="1"/>
        <v>69.400000000000006</v>
      </c>
      <c r="L12" s="4">
        <v>20</v>
      </c>
      <c r="M12" s="35">
        <f t="shared" si="2"/>
        <v>69.400000000000006</v>
      </c>
    </row>
    <row r="13" spans="1:15" ht="15" customHeight="1">
      <c r="A13" s="10"/>
      <c r="B13" s="74" t="s">
        <v>38</v>
      </c>
      <c r="C13" s="75"/>
      <c r="D13" s="75"/>
      <c r="E13" s="76"/>
      <c r="G13" s="72"/>
      <c r="H13" s="68">
        <v>20</v>
      </c>
      <c r="I13" s="35">
        <f t="shared" si="0"/>
        <v>69.400000000000006</v>
      </c>
      <c r="J13" s="4">
        <v>20</v>
      </c>
      <c r="K13" s="35">
        <f t="shared" si="1"/>
        <v>69.400000000000006</v>
      </c>
      <c r="L13" s="4">
        <v>20</v>
      </c>
      <c r="M13" s="35">
        <f t="shared" si="2"/>
        <v>69.400000000000006</v>
      </c>
    </row>
    <row r="14" spans="1:15">
      <c r="A14" s="11" t="s">
        <v>17</v>
      </c>
      <c r="B14" s="12" t="s">
        <v>45</v>
      </c>
      <c r="C14" s="13" t="s">
        <v>46</v>
      </c>
      <c r="D14" s="14" t="s">
        <v>47</v>
      </c>
      <c r="E14" s="15" t="s">
        <v>52</v>
      </c>
      <c r="G14" s="72"/>
      <c r="H14" s="68">
        <v>20</v>
      </c>
      <c r="I14" s="35">
        <f t="shared" si="0"/>
        <v>69.400000000000006</v>
      </c>
      <c r="J14" s="4">
        <v>20</v>
      </c>
      <c r="K14" s="35">
        <f t="shared" si="1"/>
        <v>69.400000000000006</v>
      </c>
      <c r="L14" s="4">
        <v>20</v>
      </c>
      <c r="M14" s="35">
        <f t="shared" si="2"/>
        <v>69.400000000000006</v>
      </c>
    </row>
    <row r="15" spans="1:15">
      <c r="A15" s="16" t="s">
        <v>11</v>
      </c>
      <c r="B15" s="17">
        <f>C15/$B$8</f>
        <v>0.16010246557796989</v>
      </c>
      <c r="C15" s="5">
        <v>1000</v>
      </c>
      <c r="D15" s="63">
        <f>(C15/E15)/24</f>
        <v>1.255965837729214</v>
      </c>
      <c r="E15" s="19">
        <f>25*1.327</f>
        <v>33.174999999999997</v>
      </c>
      <c r="G15" s="72"/>
      <c r="H15" s="68">
        <v>20</v>
      </c>
      <c r="I15" s="35">
        <f t="shared" si="0"/>
        <v>69.400000000000006</v>
      </c>
      <c r="J15" s="4">
        <v>20</v>
      </c>
      <c r="K15" s="35">
        <f t="shared" si="1"/>
        <v>69.400000000000006</v>
      </c>
      <c r="L15" s="4">
        <v>20</v>
      </c>
      <c r="M15" s="35">
        <f t="shared" si="2"/>
        <v>69.400000000000006</v>
      </c>
    </row>
    <row r="16" spans="1:15">
      <c r="A16" s="20" t="s">
        <v>12</v>
      </c>
      <c r="B16" s="17">
        <f t="shared" ref="B16:B19" si="4">C16/$B$8</f>
        <v>0.16010246557796989</v>
      </c>
      <c r="C16" s="5">
        <v>1000</v>
      </c>
      <c r="D16" s="63">
        <f>(C16/E16)/24</f>
        <v>1.6972511320665051</v>
      </c>
      <c r="E16" s="19">
        <f>18.5*1.327</f>
        <v>24.549499999999998</v>
      </c>
      <c r="G16" s="72"/>
      <c r="H16" s="68">
        <v>20</v>
      </c>
      <c r="I16" s="35">
        <f t="shared" si="0"/>
        <v>69.400000000000006</v>
      </c>
      <c r="J16" s="4">
        <v>20</v>
      </c>
      <c r="K16" s="35">
        <f t="shared" si="1"/>
        <v>69.400000000000006</v>
      </c>
      <c r="L16" s="4">
        <v>20</v>
      </c>
      <c r="M16" s="35">
        <f t="shared" si="2"/>
        <v>69.400000000000006</v>
      </c>
    </row>
    <row r="17" spans="1:13">
      <c r="A17" s="20" t="s">
        <v>23</v>
      </c>
      <c r="B17" s="17">
        <f t="shared" si="4"/>
        <v>0.16010246557796989</v>
      </c>
      <c r="C17" s="5">
        <v>1000</v>
      </c>
      <c r="D17" s="63">
        <f t="shared" ref="D17:D19" si="5">(C17/E17)/24</f>
        <v>1.794236911041734</v>
      </c>
      <c r="E17" s="19">
        <f>17.5*1.327</f>
        <v>23.2225</v>
      </c>
      <c r="G17" s="72"/>
      <c r="H17" s="68">
        <v>20</v>
      </c>
      <c r="I17" s="35">
        <f t="shared" si="0"/>
        <v>69.400000000000006</v>
      </c>
      <c r="J17" s="4">
        <v>20</v>
      </c>
      <c r="K17" s="35">
        <f t="shared" si="1"/>
        <v>69.400000000000006</v>
      </c>
      <c r="L17" s="4">
        <v>20</v>
      </c>
      <c r="M17" s="35">
        <f t="shared" si="2"/>
        <v>69.400000000000006</v>
      </c>
    </row>
    <row r="18" spans="1:13">
      <c r="A18" s="16" t="s">
        <v>22</v>
      </c>
      <c r="B18" s="17">
        <f t="shared" si="4"/>
        <v>0.16010246557796989</v>
      </c>
      <c r="C18" s="5">
        <v>1000</v>
      </c>
      <c r="D18" s="63">
        <f t="shared" si="5"/>
        <v>1.794236911041734</v>
      </c>
      <c r="E18" s="19">
        <f>17.5*1.327</f>
        <v>23.2225</v>
      </c>
      <c r="G18" s="72"/>
      <c r="H18" s="68">
        <v>14</v>
      </c>
      <c r="I18" s="35">
        <f t="shared" si="0"/>
        <v>48.580000000000005</v>
      </c>
      <c r="J18" s="4">
        <v>14</v>
      </c>
      <c r="K18" s="35">
        <f t="shared" si="1"/>
        <v>48.580000000000005</v>
      </c>
      <c r="L18" s="4">
        <v>14</v>
      </c>
      <c r="M18" s="35">
        <f t="shared" si="2"/>
        <v>48.580000000000005</v>
      </c>
    </row>
    <row r="19" spans="1:13">
      <c r="A19" s="21" t="s">
        <v>24</v>
      </c>
      <c r="B19" s="17">
        <f t="shared" si="4"/>
        <v>0.16010246557796989</v>
      </c>
      <c r="C19" s="5">
        <v>1000</v>
      </c>
      <c r="D19" s="63">
        <f t="shared" si="5"/>
        <v>2.511931675458428</v>
      </c>
      <c r="E19" s="19">
        <f>12.5*1.327</f>
        <v>16.587499999999999</v>
      </c>
      <c r="G19" s="72"/>
      <c r="H19" s="68">
        <v>10</v>
      </c>
      <c r="I19" s="35">
        <f t="shared" si="0"/>
        <v>34.700000000000003</v>
      </c>
      <c r="J19" s="4">
        <v>10</v>
      </c>
      <c r="K19" s="35">
        <f t="shared" si="1"/>
        <v>34.700000000000003</v>
      </c>
      <c r="L19" s="4">
        <v>10</v>
      </c>
      <c r="M19" s="35">
        <f t="shared" si="2"/>
        <v>34.700000000000003</v>
      </c>
    </row>
    <row r="20" spans="1:13">
      <c r="A20" s="21" t="s">
        <v>41</v>
      </c>
      <c r="B20" s="17">
        <f>C20/$B$8</f>
        <v>0.16010246557796989</v>
      </c>
      <c r="C20" s="5">
        <v>1000</v>
      </c>
      <c r="D20" s="63">
        <f>(C20/E20)/24</f>
        <v>2.1654583409124375</v>
      </c>
      <c r="E20" s="19">
        <f>14.5*1.327</f>
        <v>19.241499999999998</v>
      </c>
      <c r="G20" s="72"/>
      <c r="H20" s="68">
        <v>20</v>
      </c>
      <c r="I20" s="35">
        <f t="shared" si="0"/>
        <v>69.400000000000006</v>
      </c>
      <c r="J20" s="4">
        <v>20</v>
      </c>
      <c r="K20" s="35">
        <f t="shared" si="1"/>
        <v>69.400000000000006</v>
      </c>
      <c r="L20" s="4">
        <v>20</v>
      </c>
      <c r="M20" s="35">
        <f t="shared" si="2"/>
        <v>69.400000000000006</v>
      </c>
    </row>
    <row r="21" spans="1:13">
      <c r="A21" s="23" t="s">
        <v>39</v>
      </c>
      <c r="B21" s="17">
        <f>C21/$B$8</f>
        <v>3.9385206532180597E-2</v>
      </c>
      <c r="C21" s="22">
        <f>B8-SUM(C15:C20)</f>
        <v>246</v>
      </c>
      <c r="D21" s="24"/>
      <c r="E21" s="25"/>
      <c r="G21" s="72"/>
      <c r="H21" s="68">
        <v>12</v>
      </c>
      <c r="I21" s="35">
        <f t="shared" si="0"/>
        <v>41.64</v>
      </c>
      <c r="J21" s="4">
        <v>12</v>
      </c>
      <c r="K21" s="35">
        <f t="shared" si="1"/>
        <v>41.64</v>
      </c>
      <c r="L21" s="4">
        <v>12</v>
      </c>
      <c r="M21" s="35">
        <f t="shared" si="2"/>
        <v>41.64</v>
      </c>
    </row>
    <row r="22" spans="1:13" ht="15.75" thickBot="1">
      <c r="A22" s="26" t="s">
        <v>10</v>
      </c>
      <c r="B22" s="27">
        <f>SUM(B13:B21)</f>
        <v>1</v>
      </c>
      <c r="C22" s="28">
        <f>SUM(C15:C21)</f>
        <v>6246</v>
      </c>
      <c r="D22" s="29"/>
      <c r="E22" s="30"/>
      <c r="G22" s="72"/>
      <c r="H22" s="68">
        <v>20</v>
      </c>
      <c r="I22" s="35">
        <f t="shared" si="0"/>
        <v>69.400000000000006</v>
      </c>
      <c r="J22" s="4">
        <v>20</v>
      </c>
      <c r="K22" s="35">
        <f t="shared" si="1"/>
        <v>69.400000000000006</v>
      </c>
      <c r="L22" s="4">
        <v>20</v>
      </c>
      <c r="M22" s="35">
        <f t="shared" si="2"/>
        <v>69.400000000000006</v>
      </c>
    </row>
    <row r="23" spans="1:13" ht="15.75" thickBot="1">
      <c r="A23" s="31"/>
      <c r="B23" s="32"/>
      <c r="C23" s="33"/>
      <c r="D23" s="34"/>
      <c r="E23" s="26"/>
      <c r="G23" s="72"/>
      <c r="H23" s="68">
        <v>20</v>
      </c>
      <c r="I23" s="35">
        <f t="shared" si="0"/>
        <v>69.400000000000006</v>
      </c>
      <c r="J23" s="4">
        <v>20</v>
      </c>
      <c r="K23" s="35">
        <f t="shared" si="1"/>
        <v>69.400000000000006</v>
      </c>
      <c r="L23" s="4">
        <v>20</v>
      </c>
      <c r="M23" s="35">
        <f t="shared" si="2"/>
        <v>69.400000000000006</v>
      </c>
    </row>
    <row r="24" spans="1:13" ht="15" customHeight="1">
      <c r="A24" s="10"/>
      <c r="B24" s="74" t="s">
        <v>42</v>
      </c>
      <c r="C24" s="75"/>
      <c r="D24" s="75"/>
      <c r="E24" s="76"/>
      <c r="G24" s="72"/>
      <c r="H24" s="68">
        <v>12</v>
      </c>
      <c r="I24" s="35">
        <f t="shared" si="0"/>
        <v>41.64</v>
      </c>
      <c r="J24" s="4">
        <v>12</v>
      </c>
      <c r="K24" s="35">
        <f t="shared" si="1"/>
        <v>41.64</v>
      </c>
      <c r="L24" s="4">
        <v>12</v>
      </c>
      <c r="M24" s="35">
        <f t="shared" si="2"/>
        <v>41.64</v>
      </c>
    </row>
    <row r="25" spans="1:13">
      <c r="A25" s="11" t="s">
        <v>17</v>
      </c>
      <c r="B25" s="12" t="s">
        <v>45</v>
      </c>
      <c r="C25" s="13" t="s">
        <v>48</v>
      </c>
      <c r="D25" s="14" t="s">
        <v>47</v>
      </c>
      <c r="E25" s="15" t="s">
        <v>51</v>
      </c>
      <c r="G25" s="72"/>
      <c r="H25" s="68">
        <v>20</v>
      </c>
      <c r="I25" s="35">
        <f t="shared" si="0"/>
        <v>69.400000000000006</v>
      </c>
      <c r="J25" s="4">
        <v>20</v>
      </c>
      <c r="K25" s="35">
        <f t="shared" si="1"/>
        <v>69.400000000000006</v>
      </c>
      <c r="L25" s="4">
        <v>20</v>
      </c>
      <c r="M25" s="35">
        <f t="shared" si="2"/>
        <v>69.400000000000006</v>
      </c>
    </row>
    <row r="26" spans="1:13" ht="15" customHeight="1">
      <c r="A26" s="16" t="s">
        <v>11</v>
      </c>
      <c r="B26" s="17">
        <f t="shared" ref="B26:B32" si="6">B15</f>
        <v>0.16010246557796989</v>
      </c>
      <c r="C26" s="22">
        <f>$B$10*B26</f>
        <v>930.00000000000045</v>
      </c>
      <c r="D26" s="63">
        <f>(C26/E26)/24</f>
        <v>1.1680482290881695</v>
      </c>
      <c r="E26" s="19">
        <f>25*1.327</f>
        <v>33.174999999999997</v>
      </c>
      <c r="G26" s="72"/>
      <c r="H26" s="68">
        <v>20</v>
      </c>
      <c r="I26" s="35">
        <f t="shared" si="0"/>
        <v>69.400000000000006</v>
      </c>
      <c r="J26" s="4">
        <v>20</v>
      </c>
      <c r="K26" s="35">
        <f t="shared" si="1"/>
        <v>69.400000000000006</v>
      </c>
      <c r="L26" s="4">
        <v>20</v>
      </c>
      <c r="M26" s="35">
        <f t="shared" si="2"/>
        <v>69.400000000000006</v>
      </c>
    </row>
    <row r="27" spans="1:13" ht="15" customHeight="1">
      <c r="A27" s="20" t="s">
        <v>12</v>
      </c>
      <c r="B27" s="17">
        <f t="shared" si="6"/>
        <v>0.16010246557796989</v>
      </c>
      <c r="C27" s="22">
        <f t="shared" ref="C27:C32" si="7">$B$10*B27</f>
        <v>930.00000000000045</v>
      </c>
      <c r="D27" s="63">
        <f>(C27/E27)/24</f>
        <v>1.5784435528218506</v>
      </c>
      <c r="E27" s="19">
        <f>18.5*1.327</f>
        <v>24.549499999999998</v>
      </c>
      <c r="G27" s="72"/>
      <c r="H27" s="68">
        <v>20</v>
      </c>
      <c r="I27" s="35">
        <f t="shared" si="0"/>
        <v>69.400000000000006</v>
      </c>
      <c r="J27" s="4">
        <v>20</v>
      </c>
      <c r="K27" s="35">
        <f t="shared" si="1"/>
        <v>69.400000000000006</v>
      </c>
      <c r="L27" s="4">
        <v>20</v>
      </c>
      <c r="M27" s="35">
        <f t="shared" si="2"/>
        <v>69.400000000000006</v>
      </c>
    </row>
    <row r="28" spans="1:13" ht="15" customHeight="1">
      <c r="A28" s="20" t="s">
        <v>23</v>
      </c>
      <c r="B28" s="17">
        <f t="shared" si="6"/>
        <v>0.16010246557796989</v>
      </c>
      <c r="C28" s="22">
        <f t="shared" si="7"/>
        <v>930.00000000000045</v>
      </c>
      <c r="D28" s="63">
        <f t="shared" ref="D28:D31" si="8">(C28/E28)/24</f>
        <v>1.6686403272688135</v>
      </c>
      <c r="E28" s="19">
        <f>17.5*1.327</f>
        <v>23.2225</v>
      </c>
      <c r="G28" s="72"/>
      <c r="H28" s="68">
        <v>20</v>
      </c>
      <c r="I28" s="35">
        <f t="shared" si="0"/>
        <v>69.400000000000006</v>
      </c>
      <c r="J28" s="4">
        <v>20</v>
      </c>
      <c r="K28" s="35">
        <f t="shared" si="1"/>
        <v>69.400000000000006</v>
      </c>
      <c r="L28" s="4">
        <v>20</v>
      </c>
      <c r="M28" s="35">
        <f t="shared" si="2"/>
        <v>69.400000000000006</v>
      </c>
    </row>
    <row r="29" spans="1:13" ht="15" customHeight="1">
      <c r="A29" s="16" t="s">
        <v>22</v>
      </c>
      <c r="B29" s="17">
        <f t="shared" si="6"/>
        <v>0.16010246557796989</v>
      </c>
      <c r="C29" s="22">
        <f t="shared" si="7"/>
        <v>930.00000000000045</v>
      </c>
      <c r="D29" s="63">
        <f t="shared" si="8"/>
        <v>1.6686403272688135</v>
      </c>
      <c r="E29" s="19">
        <f>17.5*1.327</f>
        <v>23.2225</v>
      </c>
      <c r="G29" s="72"/>
      <c r="H29" s="68">
        <v>20</v>
      </c>
      <c r="I29" s="35">
        <f t="shared" si="0"/>
        <v>69.400000000000006</v>
      </c>
      <c r="J29" s="4">
        <v>20</v>
      </c>
      <c r="K29" s="35">
        <f t="shared" si="1"/>
        <v>69.400000000000006</v>
      </c>
      <c r="L29" s="4">
        <v>20</v>
      </c>
      <c r="M29" s="35">
        <f t="shared" si="2"/>
        <v>69.400000000000006</v>
      </c>
    </row>
    <row r="30" spans="1:13" ht="15" customHeight="1">
      <c r="A30" s="21" t="s">
        <v>24</v>
      </c>
      <c r="B30" s="17">
        <f t="shared" si="6"/>
        <v>0.16010246557796989</v>
      </c>
      <c r="C30" s="22">
        <f t="shared" si="7"/>
        <v>930.00000000000045</v>
      </c>
      <c r="D30" s="63">
        <f t="shared" si="8"/>
        <v>2.336096458176339</v>
      </c>
      <c r="E30" s="19">
        <f>12.5*1.327</f>
        <v>16.587499999999999</v>
      </c>
      <c r="G30" s="72"/>
      <c r="H30" s="68">
        <v>20</v>
      </c>
      <c r="I30" s="35">
        <f t="shared" si="0"/>
        <v>69.400000000000006</v>
      </c>
      <c r="J30" s="4">
        <v>20</v>
      </c>
      <c r="K30" s="35">
        <f t="shared" si="1"/>
        <v>69.400000000000006</v>
      </c>
      <c r="L30" s="4">
        <v>20</v>
      </c>
      <c r="M30" s="35">
        <f t="shared" si="2"/>
        <v>69.400000000000006</v>
      </c>
    </row>
    <row r="31" spans="1:13" ht="15" customHeight="1">
      <c r="A31" s="21" t="s">
        <v>41</v>
      </c>
      <c r="B31" s="17">
        <f t="shared" si="6"/>
        <v>0.16010246557796989</v>
      </c>
      <c r="C31" s="22">
        <f t="shared" si="7"/>
        <v>930.00000000000045</v>
      </c>
      <c r="D31" s="63">
        <f t="shared" si="8"/>
        <v>2.013876257048568</v>
      </c>
      <c r="E31" s="19">
        <f>14.5*1.327</f>
        <v>19.241499999999998</v>
      </c>
      <c r="G31" s="72"/>
      <c r="H31" s="68">
        <v>20</v>
      </c>
      <c r="I31" s="35">
        <f t="shared" si="0"/>
        <v>69.400000000000006</v>
      </c>
      <c r="J31" s="4">
        <v>20</v>
      </c>
      <c r="K31" s="35">
        <f t="shared" si="1"/>
        <v>69.400000000000006</v>
      </c>
      <c r="L31" s="4">
        <v>20</v>
      </c>
      <c r="M31" s="35">
        <f t="shared" si="2"/>
        <v>69.400000000000006</v>
      </c>
    </row>
    <row r="32" spans="1:13" ht="15" customHeight="1">
      <c r="A32" s="23" t="s">
        <v>39</v>
      </c>
      <c r="B32" s="17">
        <f t="shared" si="6"/>
        <v>3.9385206532180597E-2</v>
      </c>
      <c r="C32" s="22">
        <f t="shared" si="7"/>
        <v>228.78000000000014</v>
      </c>
      <c r="D32" s="24"/>
      <c r="E32" s="25"/>
      <c r="G32" s="72"/>
      <c r="H32" s="68">
        <v>20</v>
      </c>
      <c r="I32" s="35">
        <f t="shared" si="0"/>
        <v>69.400000000000006</v>
      </c>
      <c r="J32" s="4">
        <v>20</v>
      </c>
      <c r="K32" s="35">
        <f t="shared" si="1"/>
        <v>69.400000000000006</v>
      </c>
      <c r="L32" s="4">
        <v>20</v>
      </c>
      <c r="M32" s="35">
        <f t="shared" si="2"/>
        <v>69.400000000000006</v>
      </c>
    </row>
    <row r="33" spans="1:13" ht="15" customHeight="1" thickBot="1">
      <c r="A33" s="26" t="s">
        <v>10</v>
      </c>
      <c r="B33" s="27">
        <f>SUM(B24:B32)</f>
        <v>1</v>
      </c>
      <c r="C33" s="28">
        <f>SUM(C26:C32)</f>
        <v>5808.7800000000016</v>
      </c>
      <c r="D33" s="29"/>
      <c r="E33" s="30"/>
      <c r="G33" s="73"/>
      <c r="H33" s="68">
        <v>20</v>
      </c>
      <c r="I33" s="35">
        <f t="shared" si="0"/>
        <v>69.400000000000006</v>
      </c>
      <c r="J33" s="4">
        <v>20</v>
      </c>
      <c r="K33" s="35">
        <f t="shared" si="1"/>
        <v>69.400000000000006</v>
      </c>
      <c r="L33" s="4">
        <v>20</v>
      </c>
      <c r="M33" s="35">
        <f t="shared" si="2"/>
        <v>69.400000000000006</v>
      </c>
    </row>
    <row r="34" spans="1:13" ht="15" customHeight="1">
      <c r="F34" s="36"/>
      <c r="G34" s="64"/>
      <c r="H34" s="64" t="s">
        <v>36</v>
      </c>
      <c r="I34" s="79">
        <f>SUM(I4:I33)+K34+L34</f>
        <v>5808.7800000000034</v>
      </c>
      <c r="J34" s="79"/>
      <c r="K34" s="65">
        <f>SUM(K4:K33)</f>
        <v>1936.2600000000011</v>
      </c>
      <c r="L34" s="65">
        <f>SUM(M4:M33)</f>
        <v>1936.2600000000011</v>
      </c>
    </row>
    <row r="35" spans="1:13" s="36" customFormat="1" ht="21">
      <c r="A35" s="70" t="s">
        <v>18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s="36" customFormat="1" ht="43.5" customHeight="1">
      <c r="A36" s="37" t="s">
        <v>13</v>
      </c>
      <c r="B36" s="38" t="s">
        <v>0</v>
      </c>
      <c r="C36" s="54" t="s">
        <v>1</v>
      </c>
      <c r="D36" s="54" t="s">
        <v>2</v>
      </c>
      <c r="E36" s="54" t="s">
        <v>3</v>
      </c>
      <c r="F36" s="54" t="s">
        <v>20</v>
      </c>
      <c r="G36" s="54" t="s">
        <v>19</v>
      </c>
      <c r="H36" s="54" t="s">
        <v>50</v>
      </c>
      <c r="I36" s="54" t="s">
        <v>8</v>
      </c>
      <c r="J36" s="54" t="s">
        <v>9</v>
      </c>
      <c r="K36" s="54" t="s">
        <v>4</v>
      </c>
      <c r="L36" s="54" t="s">
        <v>5</v>
      </c>
      <c r="M36" s="55" t="s">
        <v>7</v>
      </c>
    </row>
    <row r="37" spans="1:13" s="36" customFormat="1">
      <c r="A37" s="39" t="s">
        <v>11</v>
      </c>
      <c r="B37" s="18">
        <f t="shared" ref="B37:B42" si="9">D26</f>
        <v>1.1680482290881695</v>
      </c>
      <c r="C37" s="22">
        <f t="shared" ref="C37:C42" si="10">E15</f>
        <v>33.174999999999997</v>
      </c>
      <c r="D37" s="40">
        <f t="shared" ref="D37:D42" si="11">C26</f>
        <v>930.00000000000045</v>
      </c>
      <c r="E37" s="40">
        <f>D37/1.327</f>
        <v>700.82893745290164</v>
      </c>
      <c r="F37" s="40">
        <f>E37*8.5/100</f>
        <v>59.570459683496637</v>
      </c>
      <c r="G37" s="40">
        <f>E37*24.2/100</f>
        <v>169.60060286360218</v>
      </c>
      <c r="H37" s="40">
        <f t="shared" ref="H37:H42" si="12">E37*8.8/100</f>
        <v>61.672946495855349</v>
      </c>
      <c r="I37" s="40">
        <f t="shared" ref="I37:I42" si="13">E37*0.35/100</f>
        <v>2.4529012810851554</v>
      </c>
      <c r="J37" s="40">
        <f t="shared" ref="J37:J42" si="14">E37-H37-I37</f>
        <v>636.70308967596111</v>
      </c>
      <c r="K37" s="40">
        <f t="shared" ref="K37:K42" si="15">J37*0.38</f>
        <v>241.94717407686522</v>
      </c>
      <c r="L37" s="40">
        <f t="shared" ref="L37:L42" si="16">J37-K37</f>
        <v>394.75591559909589</v>
      </c>
      <c r="M37" s="22">
        <f t="shared" ref="M37:M42" si="17">L37+K37+I37+H37+G37+F37</f>
        <v>930.00000000000045</v>
      </c>
    </row>
    <row r="38" spans="1:13" s="36" customFormat="1">
      <c r="A38" s="39" t="s">
        <v>12</v>
      </c>
      <c r="B38" s="18">
        <f t="shared" si="9"/>
        <v>1.5784435528218506</v>
      </c>
      <c r="C38" s="22">
        <f t="shared" si="10"/>
        <v>24.549499999999998</v>
      </c>
      <c r="D38" s="40">
        <f t="shared" si="11"/>
        <v>930.00000000000045</v>
      </c>
      <c r="E38" s="40">
        <f>D38/1.327</f>
        <v>700.82893745290164</v>
      </c>
      <c r="F38" s="40">
        <f>E38*8.5/100</f>
        <v>59.570459683496637</v>
      </c>
      <c r="G38" s="40">
        <f>E38*24.2/100</f>
        <v>169.60060286360218</v>
      </c>
      <c r="H38" s="40">
        <f t="shared" si="12"/>
        <v>61.672946495855349</v>
      </c>
      <c r="I38" s="40">
        <f t="shared" si="13"/>
        <v>2.4529012810851554</v>
      </c>
      <c r="J38" s="40">
        <f t="shared" si="14"/>
        <v>636.70308967596111</v>
      </c>
      <c r="K38" s="40">
        <f t="shared" si="15"/>
        <v>241.94717407686522</v>
      </c>
      <c r="L38" s="40">
        <f t="shared" si="16"/>
        <v>394.75591559909589</v>
      </c>
      <c r="M38" s="22">
        <f t="shared" si="17"/>
        <v>930.00000000000045</v>
      </c>
    </row>
    <row r="39" spans="1:13" s="36" customFormat="1">
      <c r="A39" s="39" t="s">
        <v>23</v>
      </c>
      <c r="B39" s="18">
        <f t="shared" si="9"/>
        <v>1.6686403272688135</v>
      </c>
      <c r="C39" s="22">
        <f t="shared" si="10"/>
        <v>23.2225</v>
      </c>
      <c r="D39" s="40">
        <f t="shared" si="11"/>
        <v>930.00000000000045</v>
      </c>
      <c r="E39" s="40">
        <f>D39/1.327</f>
        <v>700.82893745290164</v>
      </c>
      <c r="F39" s="40">
        <f>E39*8.5/100</f>
        <v>59.570459683496637</v>
      </c>
      <c r="G39" s="40">
        <f>E39*24.2/100</f>
        <v>169.60060286360218</v>
      </c>
      <c r="H39" s="40">
        <f t="shared" si="12"/>
        <v>61.672946495855349</v>
      </c>
      <c r="I39" s="40">
        <f t="shared" si="13"/>
        <v>2.4529012810851554</v>
      </c>
      <c r="J39" s="40">
        <f t="shared" si="14"/>
        <v>636.70308967596111</v>
      </c>
      <c r="K39" s="40">
        <f t="shared" si="15"/>
        <v>241.94717407686522</v>
      </c>
      <c r="L39" s="40">
        <f t="shared" si="16"/>
        <v>394.75591559909589</v>
      </c>
      <c r="M39" s="22">
        <f t="shared" si="17"/>
        <v>930.00000000000045</v>
      </c>
    </row>
    <row r="40" spans="1:13" s="36" customFormat="1">
      <c r="A40" s="39" t="s">
        <v>22</v>
      </c>
      <c r="B40" s="18">
        <f t="shared" si="9"/>
        <v>1.6686403272688135</v>
      </c>
      <c r="C40" s="22">
        <f t="shared" si="10"/>
        <v>23.2225</v>
      </c>
      <c r="D40" s="40">
        <f t="shared" si="11"/>
        <v>930.00000000000045</v>
      </c>
      <c r="E40" s="40">
        <f>D40/1.327</f>
        <v>700.82893745290164</v>
      </c>
      <c r="F40" s="40">
        <f>E40*8.5/100</f>
        <v>59.570459683496637</v>
      </c>
      <c r="G40" s="40">
        <f>E40*24.2/100</f>
        <v>169.60060286360218</v>
      </c>
      <c r="H40" s="40">
        <f t="shared" si="12"/>
        <v>61.672946495855349</v>
      </c>
      <c r="I40" s="40">
        <f t="shared" si="13"/>
        <v>2.4529012810851554</v>
      </c>
      <c r="J40" s="40">
        <f t="shared" si="14"/>
        <v>636.70308967596111</v>
      </c>
      <c r="K40" s="40">
        <f t="shared" si="15"/>
        <v>241.94717407686522</v>
      </c>
      <c r="L40" s="40">
        <f t="shared" si="16"/>
        <v>394.75591559909589</v>
      </c>
      <c r="M40" s="22">
        <f t="shared" si="17"/>
        <v>930.00000000000045</v>
      </c>
    </row>
    <row r="41" spans="1:13" s="36" customFormat="1">
      <c r="A41" s="46" t="s">
        <v>24</v>
      </c>
      <c r="B41" s="18">
        <f t="shared" si="9"/>
        <v>2.336096458176339</v>
      </c>
      <c r="C41" s="22">
        <f t="shared" si="10"/>
        <v>16.587499999999999</v>
      </c>
      <c r="D41" s="40">
        <f t="shared" si="11"/>
        <v>930.00000000000045</v>
      </c>
      <c r="E41" s="40">
        <f t="shared" ref="E41:E42" si="18">D41/1.327</f>
        <v>700.82893745290164</v>
      </c>
      <c r="F41" s="40">
        <f t="shared" ref="F41:F42" si="19">E41*8.5/100</f>
        <v>59.570459683496637</v>
      </c>
      <c r="G41" s="40">
        <f t="shared" ref="G41:G42" si="20">E41*24.2/100</f>
        <v>169.60060286360218</v>
      </c>
      <c r="H41" s="40">
        <f t="shared" si="12"/>
        <v>61.672946495855349</v>
      </c>
      <c r="I41" s="40">
        <f t="shared" si="13"/>
        <v>2.4529012810851554</v>
      </c>
      <c r="J41" s="40">
        <f t="shared" si="14"/>
        <v>636.70308967596111</v>
      </c>
      <c r="K41" s="40">
        <f t="shared" si="15"/>
        <v>241.94717407686522</v>
      </c>
      <c r="L41" s="40">
        <f t="shared" si="16"/>
        <v>394.75591559909589</v>
      </c>
      <c r="M41" s="22">
        <f t="shared" si="17"/>
        <v>930.00000000000045</v>
      </c>
    </row>
    <row r="42" spans="1:13" s="36" customFormat="1">
      <c r="A42" s="21" t="s">
        <v>41</v>
      </c>
      <c r="B42" s="18">
        <f t="shared" si="9"/>
        <v>2.013876257048568</v>
      </c>
      <c r="C42" s="22">
        <f t="shared" si="10"/>
        <v>19.241499999999998</v>
      </c>
      <c r="D42" s="40">
        <f t="shared" si="11"/>
        <v>930.00000000000045</v>
      </c>
      <c r="E42" s="40">
        <f t="shared" si="18"/>
        <v>700.82893745290164</v>
      </c>
      <c r="F42" s="40">
        <f t="shared" si="19"/>
        <v>59.570459683496637</v>
      </c>
      <c r="G42" s="40">
        <f t="shared" si="20"/>
        <v>169.60060286360218</v>
      </c>
      <c r="H42" s="40">
        <f t="shared" si="12"/>
        <v>61.672946495855349</v>
      </c>
      <c r="I42" s="40">
        <f t="shared" si="13"/>
        <v>2.4529012810851554</v>
      </c>
      <c r="J42" s="40">
        <f t="shared" si="14"/>
        <v>636.70308967596111</v>
      </c>
      <c r="K42" s="40">
        <f t="shared" si="15"/>
        <v>241.94717407686522</v>
      </c>
      <c r="L42" s="40">
        <f t="shared" si="16"/>
        <v>394.75591559909589</v>
      </c>
      <c r="M42" s="22">
        <f t="shared" si="17"/>
        <v>930.00000000000045</v>
      </c>
    </row>
    <row r="43" spans="1:13" s="36" customFormat="1" ht="18.75">
      <c r="A43" s="11" t="s">
        <v>6</v>
      </c>
      <c r="B43" s="41"/>
      <c r="C43" s="42"/>
      <c r="D43" s="43">
        <f>SUM(D37:D42)</f>
        <v>5580.0000000000018</v>
      </c>
      <c r="E43" s="43">
        <f t="shared" ref="E43:L43" si="21">SUM(E37:E42)</f>
        <v>4204.9736247174096</v>
      </c>
      <c r="F43" s="43">
        <f t="shared" si="21"/>
        <v>357.42275810097988</v>
      </c>
      <c r="G43" s="43">
        <f t="shared" si="21"/>
        <v>1017.603617181613</v>
      </c>
      <c r="H43" s="43">
        <f t="shared" si="21"/>
        <v>370.03767897513211</v>
      </c>
      <c r="I43" s="43">
        <f t="shared" si="21"/>
        <v>14.717407686510933</v>
      </c>
      <c r="J43" s="43">
        <f t="shared" si="21"/>
        <v>3820.2185380557667</v>
      </c>
      <c r="K43" s="43">
        <f t="shared" si="21"/>
        <v>1451.6830444611912</v>
      </c>
      <c r="L43" s="43">
        <f t="shared" si="21"/>
        <v>2368.5354935945752</v>
      </c>
      <c r="M43" s="44">
        <f>SUM(M37:M42)</f>
        <v>5580.0000000000018</v>
      </c>
    </row>
    <row r="44" spans="1:13" s="36" customFormat="1"/>
    <row r="45" spans="1:13" s="36" customFormat="1" ht="17.25">
      <c r="A45" s="48" t="s">
        <v>25</v>
      </c>
      <c r="B45" s="48"/>
      <c r="C45" s="49" t="s">
        <v>44</v>
      </c>
      <c r="D45" s="49" t="s">
        <v>14</v>
      </c>
      <c r="E45" s="49" t="s">
        <v>43</v>
      </c>
      <c r="G45" s="82" t="s">
        <v>15</v>
      </c>
      <c r="H45" s="83"/>
      <c r="I45" s="84"/>
      <c r="J45" s="49" t="s">
        <v>29</v>
      </c>
      <c r="K45" s="49" t="s">
        <v>30</v>
      </c>
      <c r="L45" s="49" t="s">
        <v>55</v>
      </c>
      <c r="M45" s="49" t="s">
        <v>56</v>
      </c>
    </row>
    <row r="46" spans="1:13" s="36" customFormat="1" ht="18.75">
      <c r="A46" s="50" t="s">
        <v>16</v>
      </c>
      <c r="B46" s="50"/>
      <c r="C46" s="43">
        <f>C32/1.22</f>
        <v>187.52459016393456</v>
      </c>
      <c r="D46" s="43">
        <f>C46*22/100</f>
        <v>41.255409836065603</v>
      </c>
      <c r="E46" s="47">
        <f>SUM(C46:D46)</f>
        <v>228.78000000000017</v>
      </c>
      <c r="G46" s="85" t="s">
        <v>26</v>
      </c>
      <c r="H46" s="85"/>
      <c r="I46" s="85"/>
      <c r="J46" s="22">
        <f>SUM(M37:M40)</f>
        <v>3720.0000000000018</v>
      </c>
      <c r="K46" s="57">
        <f>SUM(E37:E40)</f>
        <v>2803.3157498116066</v>
      </c>
      <c r="L46" s="57">
        <f>SUM(F37:F40)</f>
        <v>238.28183873398655</v>
      </c>
      <c r="M46" s="57">
        <f>SUM(G37:G40)</f>
        <v>678.40241145440871</v>
      </c>
    </row>
    <row r="47" spans="1:13" s="36" customFormat="1" ht="17.25">
      <c r="A47" s="51"/>
      <c r="B47" s="51"/>
      <c r="C47" s="34"/>
      <c r="D47" s="34"/>
      <c r="G47" s="85" t="s">
        <v>27</v>
      </c>
      <c r="H47" s="85"/>
      <c r="I47" s="85"/>
      <c r="J47" s="22">
        <f>M41</f>
        <v>930.00000000000045</v>
      </c>
      <c r="K47" s="57">
        <f t="shared" ref="K47:M48" si="22">E41</f>
        <v>700.82893745290164</v>
      </c>
      <c r="L47" s="57">
        <f t="shared" si="22"/>
        <v>59.570459683496637</v>
      </c>
      <c r="M47" s="57">
        <f t="shared" si="22"/>
        <v>169.60060286360218</v>
      </c>
    </row>
    <row r="48" spans="1:13" s="36" customFormat="1">
      <c r="D48" s="34"/>
      <c r="G48" s="85" t="s">
        <v>28</v>
      </c>
      <c r="H48" s="85"/>
      <c r="I48" s="85"/>
      <c r="J48" s="22">
        <f>M42</f>
        <v>930.00000000000045</v>
      </c>
      <c r="K48" s="57">
        <f t="shared" si="22"/>
        <v>700.82893745290164</v>
      </c>
      <c r="L48" s="57">
        <f t="shared" si="22"/>
        <v>59.570459683496637</v>
      </c>
      <c r="M48" s="57">
        <f t="shared" si="22"/>
        <v>169.60060286360218</v>
      </c>
    </row>
    <row r="49" spans="7:13" s="36" customFormat="1">
      <c r="G49" s="85" t="s">
        <v>53</v>
      </c>
      <c r="H49" s="85"/>
      <c r="I49" s="85"/>
      <c r="J49" s="22">
        <f>E46</f>
        <v>228.78000000000017</v>
      </c>
      <c r="K49" s="81"/>
      <c r="L49" s="81"/>
      <c r="M49" s="81"/>
    </row>
    <row r="50" spans="7:13" s="36" customFormat="1">
      <c r="G50" s="80" t="s">
        <v>6</v>
      </c>
      <c r="H50" s="80"/>
      <c r="I50" s="80"/>
      <c r="J50" s="43">
        <f>SUM(J46:J49)</f>
        <v>5808.7800000000016</v>
      </c>
      <c r="K50" s="43">
        <f t="shared" ref="K50:M50" si="23">SUM(K46:K49)</f>
        <v>4204.9736247174096</v>
      </c>
      <c r="L50" s="43">
        <f t="shared" si="23"/>
        <v>357.42275810097988</v>
      </c>
      <c r="M50" s="43">
        <f t="shared" si="23"/>
        <v>1017.603617181613</v>
      </c>
    </row>
    <row r="51" spans="7:13" s="36" customFormat="1">
      <c r="G51" s="80" t="s">
        <v>40</v>
      </c>
      <c r="H51" s="80"/>
      <c r="I51" s="80"/>
      <c r="J51" s="43">
        <f>C33</f>
        <v>5808.7800000000016</v>
      </c>
    </row>
    <row r="52" spans="7:13" s="36" customFormat="1" ht="15.75">
      <c r="G52" s="80" t="s">
        <v>21</v>
      </c>
      <c r="H52" s="80"/>
      <c r="I52" s="80"/>
      <c r="J52" s="52">
        <f>J51-J50</f>
        <v>0</v>
      </c>
    </row>
    <row r="53" spans="7:13" s="36" customFormat="1">
      <c r="G53" s="45"/>
      <c r="H53" s="45"/>
    </row>
    <row r="54" spans="7:13" s="36" customFormat="1">
      <c r="G54" s="45"/>
      <c r="H54" s="45"/>
    </row>
    <row r="55" spans="7:13" s="36" customFormat="1"/>
    <row r="56" spans="7:13" s="36" customFormat="1"/>
    <row r="57" spans="7:13" s="36" customFormat="1"/>
    <row r="58" spans="7:13" s="36" customFormat="1"/>
    <row r="59" spans="7:13" s="36" customFormat="1"/>
    <row r="60" spans="7:13" s="36" customFormat="1"/>
    <row r="61" spans="7:13" s="36" customFormat="1"/>
    <row r="62" spans="7:13" s="36" customFormat="1"/>
    <row r="63" spans="7:13" s="36" customFormat="1"/>
    <row r="64" spans="7:13" s="36" customFormat="1"/>
    <row r="65" s="36" customFormat="1"/>
    <row r="66" s="36" customFormat="1"/>
    <row r="67" s="36" customFormat="1"/>
    <row r="68" s="36" customFormat="1"/>
    <row r="69" s="36" customFormat="1"/>
    <row r="70" s="36" customFormat="1"/>
    <row r="71" s="36" customFormat="1"/>
    <row r="72" s="36" customFormat="1"/>
    <row r="73" s="36" customFormat="1"/>
    <row r="74" s="36" customFormat="1"/>
    <row r="75" s="36" customFormat="1"/>
    <row r="76" s="36" customFormat="1"/>
    <row r="77" s="36" customFormat="1"/>
    <row r="78" s="36" customFormat="1"/>
    <row r="79" s="36" customFormat="1"/>
    <row r="80" s="36" customFormat="1"/>
    <row r="81" spans="1:13" s="36" customFormat="1"/>
    <row r="82" spans="1:13" s="36" customFormat="1"/>
    <row r="83" spans="1:13" s="36" customFormat="1"/>
    <row r="84" spans="1:13" s="36" customFormat="1"/>
    <row r="85" spans="1:13" s="36" customFormat="1"/>
    <row r="86" spans="1:13" s="36" customFormat="1"/>
    <row r="87" spans="1:13" s="36" customFormat="1"/>
    <row r="88" spans="1:13" s="36" customFormat="1"/>
    <row r="89" spans="1:13" s="36" customFormat="1"/>
    <row r="90" spans="1:13" s="36" customFormat="1"/>
    <row r="91" spans="1:13" s="36" customFormat="1"/>
    <row r="92" spans="1:1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1:13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1:1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1:1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1:1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1:1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1:1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1:1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1:1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</sheetData>
  <sheetProtection sheet="1" objects="1" scenarios="1"/>
  <mergeCells count="17">
    <mergeCell ref="A1:M1"/>
    <mergeCell ref="G50:I50"/>
    <mergeCell ref="G51:I51"/>
    <mergeCell ref="G52:I52"/>
    <mergeCell ref="K49:M49"/>
    <mergeCell ref="G45:I45"/>
    <mergeCell ref="G46:I46"/>
    <mergeCell ref="G47:I47"/>
    <mergeCell ref="G48:I48"/>
    <mergeCell ref="G49:I49"/>
    <mergeCell ref="A2:M2"/>
    <mergeCell ref="A35:M35"/>
    <mergeCell ref="G3:G33"/>
    <mergeCell ref="B24:E24"/>
    <mergeCell ref="A3:B3"/>
    <mergeCell ref="B13:E13"/>
    <mergeCell ref="I34:J34"/>
  </mergeCells>
  <conditionalFormatting sqref="J52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B11">
    <cfRule type="cellIs" dxfId="1" priority="1" operator="greaterThanOrEqual">
      <formula>0</formula>
    </cfRule>
    <cfRule type="cellIs" dxfId="0" priority="2" operator="lessThan">
      <formula>0</formula>
    </cfRule>
  </conditionalFormatting>
  <hyperlinks>
    <hyperlink ref="A1" r:id="rId1" display="https://www.anaascuole.org/iscrizione-associazione-anaa-scuole/"/>
  </hyperlinks>
  <printOptions horizontalCentered="1"/>
  <pageMargins left="0" right="0" top="0" bottom="0" header="0" footer="0"/>
  <pageSetup paperSize="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CONTABILE</vt:lpstr>
      <vt:lpstr>'SCHEDA CONTABILE'!Area_stampa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user08</cp:lastModifiedBy>
  <cp:lastPrinted>2023-05-24T10:05:21Z</cp:lastPrinted>
  <dcterms:created xsi:type="dcterms:W3CDTF">2016-10-07T11:57:11Z</dcterms:created>
  <dcterms:modified xsi:type="dcterms:W3CDTF">2023-06-01T11:26:28Z</dcterms:modified>
</cp:coreProperties>
</file>